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C9F985DC-2063-4610-8865-C10BA17B45CC}" xr6:coauthVersionLast="47" xr6:coauthVersionMax="47" xr10:uidLastSave="{00000000-0000-0000-0000-000000000000}"/>
  <bookViews>
    <workbookView xWindow="-120" yWindow="-120" windowWidth="20640" windowHeight="11310" tabRatio="802" xr2:uid="{00000000-000D-0000-FFFF-FFFF00000000}"/>
  </bookViews>
  <sheets>
    <sheet name="1-DRAFT SURVEY" sheetId="1" r:id="rId1"/>
    <sheet name="2A VOLUME-BALLASTS&amp;FW CAL" sheetId="8" r:id="rId2"/>
    <sheet name="STERN ONLY" sheetId="3" r:id="rId3"/>
  </sheets>
  <definedNames>
    <definedName name="_xlnm.Print_Area" localSheetId="0">'1-DRAFT SURVEY'!$A$2:$H$76</definedName>
    <definedName name="_xlnm.Print_Area" localSheetId="1">'2A VOLUME-BALLASTS&amp;FW CAL'!$A$2:$O$85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8" l="1"/>
  <c r="N9" i="8"/>
  <c r="D6" i="8"/>
  <c r="F56" i="1" l="1"/>
  <c r="D56" i="1"/>
  <c r="M52" i="8" l="1"/>
  <c r="K27" i="1" s="1"/>
  <c r="F54" i="1" s="1"/>
  <c r="F52" i="8"/>
  <c r="J27" i="1" s="1"/>
  <c r="D54" i="1" s="1"/>
  <c r="J51" i="8"/>
  <c r="J50" i="8"/>
  <c r="J49" i="8"/>
  <c r="J48" i="8"/>
  <c r="J47" i="8"/>
  <c r="N41" i="8"/>
  <c r="N36" i="8"/>
  <c r="T27" i="8"/>
  <c r="R27" i="8"/>
  <c r="S18" i="8"/>
  <c r="D8" i="8"/>
  <c r="B8" i="8"/>
  <c r="M7" i="8"/>
  <c r="L7" i="8"/>
  <c r="D7" i="8"/>
  <c r="B7" i="8"/>
  <c r="M6" i="8"/>
  <c r="L6" i="8"/>
  <c r="B6" i="8"/>
  <c r="L5" i="8"/>
  <c r="B5" i="8"/>
  <c r="M4" i="8"/>
  <c r="L4" i="8"/>
  <c r="D4" i="8"/>
  <c r="B4" i="8"/>
  <c r="S27" i="8" l="1"/>
  <c r="F7" i="1"/>
  <c r="M5" i="8" s="1"/>
  <c r="D5" i="8"/>
  <c r="H35" i="3"/>
  <c r="J34" i="3"/>
  <c r="I34" i="3"/>
  <c r="G34" i="3"/>
  <c r="F34" i="3" s="1"/>
  <c r="J33" i="3"/>
  <c r="I33" i="3"/>
  <c r="G33" i="3"/>
  <c r="F33" i="3" s="1"/>
  <c r="J32" i="3"/>
  <c r="I32" i="3"/>
  <c r="G32" i="3"/>
  <c r="F32" i="3" s="1"/>
  <c r="J31" i="3"/>
  <c r="I31" i="3"/>
  <c r="G31" i="3"/>
  <c r="F31" i="3" s="1"/>
  <c r="J30" i="3"/>
  <c r="I30" i="3"/>
  <c r="G30" i="3"/>
  <c r="F30" i="3" s="1"/>
  <c r="J29" i="3"/>
  <c r="I29" i="3"/>
  <c r="G29" i="3"/>
  <c r="F29" i="3" s="1"/>
  <c r="J28" i="3"/>
  <c r="I28" i="3"/>
  <c r="G28" i="3"/>
  <c r="F28" i="3" s="1"/>
  <c r="J27" i="3"/>
  <c r="I27" i="3"/>
  <c r="G27" i="3"/>
  <c r="F27" i="3" s="1"/>
  <c r="J26" i="3"/>
  <c r="I26" i="3"/>
  <c r="G26" i="3"/>
  <c r="F26" i="3" s="1"/>
  <c r="J25" i="3"/>
  <c r="I25" i="3"/>
  <c r="G25" i="3"/>
  <c r="F25" i="3" s="1"/>
  <c r="J24" i="3"/>
  <c r="I24" i="3"/>
  <c r="G24" i="3"/>
  <c r="F24" i="3" s="1"/>
  <c r="J23" i="3"/>
  <c r="I23" i="3"/>
  <c r="G23" i="3"/>
  <c r="F23" i="3" s="1"/>
  <c r="J22" i="3"/>
  <c r="I22" i="3"/>
  <c r="G22" i="3"/>
  <c r="F22" i="3" s="1"/>
  <c r="J21" i="3"/>
  <c r="I21" i="3"/>
  <c r="G21" i="3"/>
  <c r="F21" i="3" s="1"/>
  <c r="J20" i="3"/>
  <c r="I20" i="3"/>
  <c r="G20" i="3"/>
  <c r="F20" i="3" s="1"/>
  <c r="J19" i="3"/>
  <c r="I19" i="3"/>
  <c r="G19" i="3"/>
  <c r="F19" i="3" s="1"/>
  <c r="J18" i="3"/>
  <c r="I18" i="3"/>
  <c r="G18" i="3"/>
  <c r="F18" i="3" s="1"/>
  <c r="I35" i="3" l="1"/>
  <c r="D16" i="1" l="1"/>
  <c r="F16" i="1" l="1"/>
  <c r="F53" i="1"/>
  <c r="D53" i="1"/>
  <c r="F52" i="1"/>
  <c r="D52" i="1"/>
  <c r="F51" i="1"/>
  <c r="D51" i="1"/>
  <c r="M54" i="1"/>
  <c r="M51" i="1"/>
  <c r="M52" i="1" s="1"/>
  <c r="F41" i="1"/>
  <c r="D41" i="1"/>
  <c r="Q40" i="1"/>
  <c r="P40" i="1"/>
  <c r="O40" i="1"/>
  <c r="N40" i="1"/>
  <c r="M40" i="1"/>
  <c r="F30" i="1"/>
  <c r="D30" i="1"/>
  <c r="F29" i="1"/>
  <c r="D29" i="1"/>
  <c r="Q28" i="1"/>
  <c r="P28" i="1"/>
  <c r="O28" i="1"/>
  <c r="N28" i="1"/>
  <c r="M28" i="1"/>
  <c r="F22" i="1"/>
  <c r="D22" i="1"/>
  <c r="F21" i="1"/>
  <c r="D21" i="1"/>
  <c r="M20" i="1"/>
  <c r="M21" i="1" s="1"/>
  <c r="F15" i="1"/>
  <c r="D15" i="1"/>
  <c r="M14" i="1"/>
  <c r="M55" i="1" l="1"/>
  <c r="D17" i="1"/>
  <c r="F31" i="1"/>
  <c r="F23" i="1"/>
  <c r="D31" i="1"/>
  <c r="F17" i="1"/>
  <c r="D23" i="1"/>
  <c r="M15" i="1" l="1"/>
  <c r="P12" i="1" s="1"/>
  <c r="D24" i="1" s="1"/>
  <c r="D25" i="1" s="1"/>
  <c r="M22" i="1"/>
  <c r="P19" i="1" s="1"/>
  <c r="F24" i="1" s="1"/>
  <c r="F25" i="1" s="1"/>
  <c r="P11" i="1" l="1"/>
  <c r="D32" i="1" s="1"/>
  <c r="D33" i="1" s="1"/>
  <c r="P10" i="1"/>
  <c r="D18" i="1" s="1"/>
  <c r="D19" i="1" s="1"/>
  <c r="D27" i="1" s="1"/>
  <c r="P17" i="1"/>
  <c r="F18" i="1" s="1"/>
  <c r="F19" i="1" s="1"/>
  <c r="Q36" i="1" s="1"/>
  <c r="P18" i="1"/>
  <c r="F32" i="1" s="1"/>
  <c r="F33" i="1" s="1"/>
  <c r="D35" i="1" l="1"/>
  <c r="D36" i="1" s="1"/>
  <c r="D37" i="1" s="1"/>
  <c r="M29" i="1" s="1"/>
  <c r="N29" i="1" s="1"/>
  <c r="D38" i="1" s="1"/>
  <c r="Q24" i="1"/>
  <c r="D49" i="1" s="1"/>
  <c r="F27" i="1"/>
  <c r="G80" i="1" s="1"/>
  <c r="D80" i="1"/>
  <c r="F49" i="1"/>
  <c r="M12" i="8" s="1"/>
  <c r="N45" i="1"/>
  <c r="H12" i="8" l="1"/>
  <c r="P29" i="1"/>
  <c r="D48" i="1" s="1"/>
  <c r="O29" i="1"/>
  <c r="D47" i="1" s="1"/>
  <c r="N33" i="1"/>
  <c r="F35" i="1"/>
  <c r="F36" i="1" s="1"/>
  <c r="F37" i="1" s="1"/>
  <c r="M41" i="1" s="1"/>
  <c r="P41" i="1" s="1"/>
  <c r="F48" i="1" s="1"/>
  <c r="N40" i="8" l="1"/>
  <c r="N39" i="8"/>
  <c r="N38" i="8"/>
  <c r="N32" i="1"/>
  <c r="N34" i="1" s="1"/>
  <c r="D39" i="1" s="1"/>
  <c r="D40" i="1" s="1"/>
  <c r="D42" i="1" s="1"/>
  <c r="N41" i="1"/>
  <c r="F38" i="1" s="1"/>
  <c r="O41" i="1"/>
  <c r="N44" i="1" s="1"/>
  <c r="N47" i="1" s="1"/>
  <c r="F39" i="1" s="1"/>
  <c r="N29" i="8" l="1"/>
  <c r="H17" i="8"/>
  <c r="N22" i="8"/>
  <c r="N32" i="8"/>
  <c r="N33" i="8"/>
  <c r="N15" i="8"/>
  <c r="N20" i="8"/>
  <c r="N17" i="8"/>
  <c r="N24" i="8"/>
  <c r="N35" i="8"/>
  <c r="N26" i="8"/>
  <c r="N14" i="8"/>
  <c r="N30" i="8"/>
  <c r="N25" i="8"/>
  <c r="N28" i="8"/>
  <c r="H23" i="8"/>
  <c r="N23" i="8"/>
  <c r="N16" i="8"/>
  <c r="N19" i="8"/>
  <c r="N27" i="8"/>
  <c r="H19" i="8"/>
  <c r="N18" i="8"/>
  <c r="N34" i="8"/>
  <c r="N31" i="8"/>
  <c r="N21" i="8"/>
  <c r="N37" i="8"/>
  <c r="H35" i="8"/>
  <c r="H34" i="8"/>
  <c r="H33" i="8"/>
  <c r="H32" i="8"/>
  <c r="H31" i="8"/>
  <c r="H30" i="8"/>
  <c r="H29" i="8"/>
  <c r="H28" i="8"/>
  <c r="H27" i="8"/>
  <c r="H26" i="8"/>
  <c r="H25" i="8"/>
  <c r="H24" i="8"/>
  <c r="H22" i="8"/>
  <c r="H21" i="8"/>
  <c r="H20" i="8"/>
  <c r="H18" i="8"/>
  <c r="H16" i="8"/>
  <c r="H15" i="8"/>
  <c r="F40" i="1"/>
  <c r="F42" i="1" s="1"/>
  <c r="F47" i="1"/>
  <c r="H39" i="8" l="1"/>
  <c r="H36" i="8"/>
  <c r="H38" i="8"/>
  <c r="H41" i="8"/>
  <c r="H37" i="8"/>
  <c r="H40" i="8"/>
  <c r="L42" i="8"/>
  <c r="N42" i="8"/>
  <c r="K26" i="1" s="1"/>
  <c r="F55" i="1" s="1"/>
  <c r="F57" i="1" s="1"/>
  <c r="H14" i="8"/>
  <c r="H42" i="8" l="1"/>
  <c r="J26" i="1" s="1"/>
  <c r="D55" i="1" s="1"/>
  <c r="D57" i="1" s="1"/>
  <c r="D43" i="1" s="1"/>
  <c r="D44" i="1" s="1"/>
  <c r="E85" i="1" s="1"/>
  <c r="P21" i="1" s="1"/>
  <c r="F42" i="8"/>
  <c r="F43" i="1"/>
  <c r="F44" i="1" s="1"/>
  <c r="F45" i="1" l="1"/>
</calcChain>
</file>

<file path=xl/sharedStrings.xml><?xml version="1.0" encoding="utf-8"?>
<sst xmlns="http://schemas.openxmlformats.org/spreadsheetml/2006/main" count="373" uniqueCount="184">
  <si>
    <t xml:space="preserve"> </t>
  </si>
  <si>
    <t>VESSEL</t>
  </si>
  <si>
    <t>PORT      :</t>
  </si>
  <si>
    <t>LBP :</t>
  </si>
  <si>
    <t>B/L QUANTITY :</t>
  </si>
  <si>
    <t>DRAFT FWD P</t>
  </si>
  <si>
    <t>M</t>
  </si>
  <si>
    <t>DRAFT FWD S</t>
  </si>
  <si>
    <t>MEAN</t>
  </si>
  <si>
    <t>CORRECTION</t>
  </si>
  <si>
    <t>CORR'D FORW DRAFT</t>
  </si>
  <si>
    <t>DRAFT AFT P</t>
  </si>
  <si>
    <t>DRAFT AFT S</t>
  </si>
  <si>
    <t>CORR'D AFT DRAFT</t>
  </si>
  <si>
    <t>MEAN OF FWD &amp; AFT  CORR'D.</t>
  </si>
  <si>
    <t>DRAFT MID P</t>
  </si>
  <si>
    <t>DRAFT MID S</t>
  </si>
  <si>
    <t>CORR'D MID DRAFT</t>
  </si>
  <si>
    <t>MEAN OF MEANS</t>
  </si>
  <si>
    <t>MEAN OF MEANS CORR.FOR DEFORM.</t>
  </si>
  <si>
    <t>MEAN OF MEANS CORR. FOR KEEL</t>
  </si>
  <si>
    <t>DISPLACEMENT</t>
  </si>
  <si>
    <t>MT</t>
  </si>
  <si>
    <t>TOTAL TRIM CORRECTION</t>
  </si>
  <si>
    <t>TRIM CORRECTED DISPLACEMENT</t>
  </si>
  <si>
    <t>DENSITY OF SEA/DOCK WATER</t>
  </si>
  <si>
    <t>KG/L</t>
  </si>
  <si>
    <t>DENSITY CORR.'D DISPLACEMENT</t>
  </si>
  <si>
    <t>TOTAL DEDUCTIONS</t>
  </si>
  <si>
    <t>NET DISPLACEMENT</t>
  </si>
  <si>
    <t>TPC</t>
  </si>
  <si>
    <t>LCF</t>
  </si>
  <si>
    <t>TRIM</t>
  </si>
  <si>
    <t>FUEL OIL</t>
  </si>
  <si>
    <t>DIESEL OIL</t>
  </si>
  <si>
    <t>LUB OIL</t>
  </si>
  <si>
    <t>FRESH WATER</t>
  </si>
  <si>
    <t>BALLASTS</t>
  </si>
  <si>
    <t>OTHER</t>
  </si>
  <si>
    <t>MTONS</t>
  </si>
  <si>
    <t>MASTER / C.OFFICER</t>
  </si>
  <si>
    <t>Hog/sag</t>
  </si>
  <si>
    <t>(+) means hogging</t>
  </si>
  <si>
    <t>(-) means sagging</t>
  </si>
  <si>
    <t>CONSTANT</t>
  </si>
  <si>
    <t>PORT</t>
  </si>
  <si>
    <t>STARB.</t>
  </si>
  <si>
    <t>FORW.</t>
  </si>
  <si>
    <t>FD</t>
  </si>
  <si>
    <t>KEEL CORR.</t>
  </si>
  <si>
    <t>MD</t>
  </si>
  <si>
    <t>MID.</t>
  </si>
  <si>
    <t>AD</t>
  </si>
  <si>
    <t>LBP</t>
  </si>
  <si>
    <t>LIGHT SHIP</t>
  </si>
  <si>
    <t>AFT.</t>
  </si>
  <si>
    <t>LBM</t>
  </si>
  <si>
    <t>INIT. SEA DENSITY</t>
  </si>
  <si>
    <t xml:space="preserve">             INITIAL</t>
  </si>
  <si>
    <t>OBS TRIM</t>
  </si>
  <si>
    <t>FINAL CORR.</t>
  </si>
  <si>
    <t>FINAL SEA DENSITY</t>
  </si>
  <si>
    <t>Constant</t>
  </si>
  <si>
    <t>mtons</t>
  </si>
  <si>
    <t xml:space="preserve">               FINAL</t>
  </si>
  <si>
    <t>DIESEL OI</t>
  </si>
  <si>
    <t>INITIAL HYDROSTATIC  DATA</t>
  </si>
  <si>
    <t>Corr.Tr.</t>
  </si>
  <si>
    <t>Draught</t>
  </si>
  <si>
    <t>Displace't</t>
  </si>
  <si>
    <t>MCTC</t>
  </si>
  <si>
    <t>OTHERS</t>
  </si>
  <si>
    <t>Above</t>
  </si>
  <si>
    <t>INITIAL</t>
  </si>
  <si>
    <t>FINAL</t>
  </si>
  <si>
    <t>Below</t>
  </si>
  <si>
    <t>Difference</t>
  </si>
  <si>
    <t>Required</t>
  </si>
  <si>
    <t>1ST TRIM CORR.</t>
  </si>
  <si>
    <t>2ND TRIM CORR.</t>
  </si>
  <si>
    <t>TTL TRIM CORR.</t>
  </si>
  <si>
    <t>FINAL HYDROSTATIC  DATA</t>
  </si>
  <si>
    <t>FEET</t>
  </si>
  <si>
    <t>İNÇ</t>
  </si>
  <si>
    <t>METRE</t>
  </si>
  <si>
    <t>İNÇ2</t>
  </si>
  <si>
    <t>INITIAL SURVEY</t>
  </si>
  <si>
    <t>FINAL SURVEY</t>
  </si>
  <si>
    <t>DATE  &amp; TIME</t>
  </si>
  <si>
    <t>DETAILS</t>
  </si>
  <si>
    <t>VESSEL:</t>
  </si>
  <si>
    <t>BALLAST TANKS</t>
  </si>
  <si>
    <t>CORR.TRIM</t>
  </si>
  <si>
    <t>TANK NO.</t>
  </si>
  <si>
    <t>SOUNDING</t>
  </si>
  <si>
    <t>CORR.SOUNDING</t>
  </si>
  <si>
    <t>VOLUME</t>
  </si>
  <si>
    <t>DENSITY</t>
  </si>
  <si>
    <t>WEIGHT</t>
  </si>
  <si>
    <t>TOTAL</t>
  </si>
  <si>
    <t>CUBM</t>
  </si>
  <si>
    <t>FRESH WATER TANKS</t>
  </si>
  <si>
    <t>C.'D SOUND.</t>
  </si>
  <si>
    <t>Initial S.Date :</t>
  </si>
  <si>
    <t>On the date of</t>
  </si>
  <si>
    <t>Commenced at</t>
  </si>
  <si>
    <t>Completed at</t>
  </si>
  <si>
    <t>FILE NO:</t>
  </si>
  <si>
    <t>Two Way Interpolation</t>
  </si>
  <si>
    <t>Trim ----&gt;</t>
  </si>
  <si>
    <t>Trim----&gt;&gt;</t>
  </si>
  <si>
    <t>&gt;&gt;</t>
  </si>
  <si>
    <t>Sound.--&gt;</t>
  </si>
  <si>
    <t>Four Way Interpolation</t>
  </si>
  <si>
    <t>Trim----&gt;</t>
  </si>
  <si>
    <t>Sounding</t>
  </si>
  <si>
    <t>DEDUCTIBLE WEIGHTS REPORT</t>
  </si>
  <si>
    <t>X=SxLBP / TRIM</t>
  </si>
  <si>
    <t>TRIM(mt):</t>
  </si>
  <si>
    <t>X= LENGTH OF WATER ON BOTTOM</t>
  </si>
  <si>
    <t>L.B.P.:</t>
  </si>
  <si>
    <t>L= LENGTH OF THE TANK</t>
  </si>
  <si>
    <t>DENSITY:</t>
  </si>
  <si>
    <t>S= SOUNDING</t>
  </si>
  <si>
    <t>NO</t>
  </si>
  <si>
    <t>TANK</t>
  </si>
  <si>
    <t>LENGTH (Mt)</t>
  </si>
  <si>
    <t>SOUND.(Mt)</t>
  </si>
  <si>
    <t>A/B/C</t>
  </si>
  <si>
    <t>CORR. (Mt)</t>
  </si>
  <si>
    <t>COR'D SOUND (Mt)</t>
  </si>
  <si>
    <t>VOLUME (M3)</t>
  </si>
  <si>
    <t>M.TON</t>
  </si>
  <si>
    <t>X</t>
  </si>
  <si>
    <t>FPT</t>
  </si>
  <si>
    <t>B</t>
  </si>
  <si>
    <t>3c</t>
  </si>
  <si>
    <t>W 1 P</t>
  </si>
  <si>
    <t>C</t>
  </si>
  <si>
    <t>W 1 S</t>
  </si>
  <si>
    <t>W 2 P</t>
  </si>
  <si>
    <t>W 2 S</t>
  </si>
  <si>
    <t>TOTAL=</t>
  </si>
  <si>
    <t>IMO NO.:</t>
  </si>
  <si>
    <t>INITIAL CORR.</t>
  </si>
  <si>
    <t>DENSIMETER NO.:</t>
  </si>
  <si>
    <t>SOUNDING TAPE NO.:</t>
  </si>
  <si>
    <t>SEA CONDITION</t>
  </si>
  <si>
    <t>FLAG:</t>
  </si>
  <si>
    <r>
      <rPr>
        <b/>
        <sz val="8"/>
        <color theme="1"/>
        <rFont val="Calibri"/>
        <family val="2"/>
        <charset val="162"/>
        <scheme val="minor"/>
      </rPr>
      <t>REMARK:</t>
    </r>
    <r>
      <rPr>
        <sz val="8"/>
        <color theme="1"/>
        <rFont val="Calibri"/>
        <family val="2"/>
        <charset val="162"/>
        <scheme val="minor"/>
      </rPr>
      <t>Fuel oil, Diesel oil and Lub. oil  quantities are declared by ship's officer</t>
    </r>
  </si>
  <si>
    <t xml:space="preserve">INSPECTOR </t>
  </si>
  <si>
    <t xml:space="preserve">  </t>
  </si>
  <si>
    <t xml:space="preserve">                                           </t>
  </si>
  <si>
    <t>LOAD LINE CERTIFICATE 
APPROVED BY :</t>
  </si>
  <si>
    <t>INSPECTOR</t>
  </si>
  <si>
    <t>BALLAST AND FRESH WATER CALCULATION SHEET</t>
  </si>
  <si>
    <t>CARGO LOADED</t>
  </si>
  <si>
    <t>AS PER B/L</t>
  </si>
  <si>
    <t xml:space="preserve">    </t>
  </si>
  <si>
    <t>LIGHT SHIP-MT:</t>
  </si>
  <si>
    <t>FWT-P</t>
  </si>
  <si>
    <t>DG</t>
  </si>
  <si>
    <t>CHOPPY +/-0.10M</t>
  </si>
  <si>
    <t>CALM</t>
  </si>
  <si>
    <r>
      <rPr>
        <b/>
        <sz val="11"/>
        <color indexed="8"/>
        <rFont val="Calibri"/>
        <family val="2"/>
        <charset val="162"/>
      </rPr>
      <t>P.S.</t>
    </r>
    <r>
      <rPr>
        <sz val="11"/>
        <color theme="1"/>
        <rFont val="Calibri"/>
        <family val="2"/>
        <charset val="162"/>
        <scheme val="minor"/>
      </rPr>
      <t xml:space="preserve"> All soundings and corrections to soundings are in centimeter, all volumes are in cubm, all weights are in mtons and densities are used in mton/cubm.</t>
    </r>
  </si>
  <si>
    <t>B.WATERS</t>
  </si>
  <si>
    <t>Final S. Date</t>
  </si>
  <si>
    <t>SUB CALCULATIONS</t>
  </si>
  <si>
    <t>F.WATERS</t>
  </si>
  <si>
    <t>ISK-M/001</t>
  </si>
  <si>
    <t>FWT-S</t>
  </si>
  <si>
    <t>FWT-C</t>
  </si>
  <si>
    <t>10.00LT</t>
  </si>
  <si>
    <t>NK</t>
  </si>
  <si>
    <t>13.20LT</t>
  </si>
  <si>
    <t>11.00LT</t>
  </si>
  <si>
    <t>12.30LT</t>
  </si>
  <si>
    <t xml:space="preserve">                          DRAFT SURVEY REPORT</t>
  </si>
  <si>
    <t>EGE-0243/24</t>
  </si>
  <si>
    <t>23/459183</t>
  </si>
  <si>
    <t>Rev. T.:10.12.2025</t>
  </si>
  <si>
    <t xml:space="preserve">F.009/06     </t>
  </si>
  <si>
    <t>REV.T. :10.12.2025</t>
  </si>
  <si>
    <t>F.009L/06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</si>
</sst>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[$m.-442]"/>
    <numFmt numFmtId="165" formatCode="#,##0.000"/>
    <numFmt numFmtId="166" formatCode="0.000"/>
    <numFmt numFmtId="167" formatCode="0.0000"/>
    <numFmt numFmtId="168" formatCode="0.00000"/>
    <numFmt numFmtId="169" formatCode="#,##0.0000"/>
    <numFmt numFmtId="170" formatCode="dd/mm/yy"/>
    <numFmt numFmtId="171" formatCode="0.0"/>
  </numFmts>
  <fonts count="56" x14ac:knownFonts="1">
    <font>
      <sz val="11"/>
      <color theme="1"/>
      <name val="Calibri"/>
      <family val="2"/>
      <charset val="162"/>
      <scheme val="minor"/>
    </font>
    <font>
      <b/>
      <i/>
      <sz val="12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i/>
      <sz val="12"/>
      <color theme="1"/>
      <name val="Calibri"/>
      <family val="2"/>
      <charset val="162"/>
      <scheme val="minor"/>
    </font>
    <font>
      <b/>
      <i/>
      <u/>
      <sz val="12"/>
      <color rgb="FFFF000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2"/>
      <color rgb="FFFF000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i/>
      <u/>
      <sz val="11"/>
      <color theme="1"/>
      <name val="Calibri"/>
      <family val="2"/>
      <charset val="162"/>
      <scheme val="minor"/>
    </font>
    <font>
      <b/>
      <sz val="11"/>
      <color indexed="8"/>
      <name val="Calibri"/>
      <family val="2"/>
      <charset val="162"/>
    </font>
    <font>
      <u/>
      <sz val="11"/>
      <color theme="10"/>
      <name val="Calibri"/>
      <family val="2"/>
      <charset val="162"/>
    </font>
    <font>
      <sz val="11"/>
      <name val="Calibri"/>
      <family val="2"/>
      <charset val="162"/>
    </font>
    <font>
      <sz val="10"/>
      <color indexed="9"/>
      <name val="Verdana"/>
      <family val="2"/>
      <charset val="162"/>
    </font>
    <font>
      <sz val="10"/>
      <name val="Verdana"/>
      <family val="2"/>
      <charset val="162"/>
    </font>
    <font>
      <b/>
      <sz val="10"/>
      <color indexed="10"/>
      <name val="Verdana"/>
      <family val="2"/>
      <charset val="162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name val="Verdana"/>
      <family val="2"/>
      <charset val="162"/>
    </font>
    <font>
      <b/>
      <i/>
      <sz val="18"/>
      <color theme="1"/>
      <name val="Calibri"/>
      <family val="2"/>
      <charset val="162"/>
      <scheme val="minor"/>
    </font>
    <font>
      <b/>
      <i/>
      <sz val="11"/>
      <name val="Calibri"/>
      <family val="2"/>
      <charset val="162"/>
      <scheme val="minor"/>
    </font>
    <font>
      <b/>
      <i/>
      <sz val="14"/>
      <color theme="1"/>
      <name val="Calibri"/>
      <family val="2"/>
      <charset val="162"/>
      <scheme val="minor"/>
    </font>
    <font>
      <b/>
      <i/>
      <sz val="20"/>
      <color theme="1"/>
      <name val="Calibri"/>
      <family val="2"/>
      <charset val="162"/>
      <scheme val="minor"/>
    </font>
    <font>
      <b/>
      <i/>
      <u/>
      <sz val="12"/>
      <color theme="1"/>
      <name val="Calibri"/>
      <family val="2"/>
      <charset val="162"/>
      <scheme val="minor"/>
    </font>
    <font>
      <b/>
      <u/>
      <sz val="11"/>
      <color indexed="8"/>
      <name val="Times New Roman"/>
      <family val="1"/>
      <charset val="162"/>
    </font>
    <font>
      <u/>
      <sz val="11"/>
      <color indexed="8"/>
      <name val="Calibri"/>
      <family val="2"/>
      <charset val="162"/>
    </font>
    <font>
      <sz val="11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sz val="12"/>
      <color rgb="FFFF0000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b/>
      <sz val="12"/>
      <name val="Times New Roman"/>
      <family val="1"/>
      <charset val="162"/>
    </font>
    <font>
      <sz val="10"/>
      <name val="Times New Roman Tur"/>
      <family val="1"/>
      <charset val="162"/>
    </font>
    <font>
      <b/>
      <sz val="18"/>
      <name val="Times New Roman Tur"/>
      <family val="1"/>
      <charset val="162"/>
    </font>
    <font>
      <u/>
      <sz val="10"/>
      <name val="Times New Roman Tur"/>
      <family val="1"/>
      <charset val="162"/>
    </font>
    <font>
      <b/>
      <sz val="10"/>
      <name val="Times New Roman Tur"/>
      <family val="1"/>
      <charset val="162"/>
    </font>
    <font>
      <b/>
      <sz val="8"/>
      <name val="Times New Roman Tur"/>
      <family val="1"/>
      <charset val="162"/>
    </font>
    <font>
      <b/>
      <sz val="20"/>
      <name val="Times New Roman Tur"/>
      <family val="1"/>
      <charset val="162"/>
    </font>
    <font>
      <sz val="8"/>
      <name val="Times New Roman Tur"/>
      <charset val="162"/>
    </font>
    <font>
      <b/>
      <sz val="8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i/>
      <sz val="9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8"/>
      <color theme="1" tint="0.499984740745262"/>
      <name val="Arial"/>
      <family val="2"/>
      <charset val="162"/>
    </font>
    <font>
      <sz val="11"/>
      <color theme="0" tint="-0.499984740745262"/>
      <name val="Calibri"/>
      <family val="2"/>
      <charset val="162"/>
      <scheme val="minor"/>
    </font>
    <font>
      <b/>
      <i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i/>
      <sz val="14"/>
      <color rgb="FF002060"/>
      <name val="Calibri"/>
      <family val="2"/>
      <charset val="162"/>
      <scheme val="minor"/>
    </font>
    <font>
      <sz val="11"/>
      <color indexed="10"/>
      <name val="Calibri"/>
      <family val="2"/>
      <charset val="162"/>
    </font>
    <font>
      <b/>
      <sz val="11"/>
      <name val="Calibri"/>
      <family val="2"/>
      <charset val="162"/>
    </font>
    <font>
      <b/>
      <sz val="16"/>
      <color theme="1"/>
      <name val="Arial"/>
      <family val="2"/>
      <charset val="162"/>
    </font>
    <font>
      <b/>
      <sz val="14"/>
      <color theme="1"/>
      <name val="Arial"/>
      <family val="2"/>
      <charset val="162"/>
    </font>
    <font>
      <b/>
      <sz val="24"/>
      <color theme="1"/>
      <name val="Calibri"/>
      <family val="2"/>
      <charset val="16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13"/>
        <bgColor indexed="3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15"/>
        <bgColor indexed="35"/>
      </patternFill>
    </fill>
    <fill>
      <patternFill patternType="solid">
        <fgColor indexed="31"/>
        <bgColor indexed="64"/>
      </patternFill>
    </fill>
  </fills>
  <borders count="6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7F7F7F"/>
      </left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341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2" fontId="7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166" fontId="5" fillId="0" borderId="4" xfId="0" applyNumberFormat="1" applyFont="1" applyBorder="1" applyAlignment="1">
      <alignment horizontal="center"/>
    </xf>
    <xf numFmtId="0" fontId="5" fillId="0" borderId="5" xfId="0" applyFont="1" applyBorder="1"/>
    <xf numFmtId="166" fontId="5" fillId="0" borderId="10" xfId="0" applyNumberFormat="1" applyFont="1" applyBorder="1" applyAlignment="1">
      <alignment horizontal="center"/>
    </xf>
    <xf numFmtId="0" fontId="5" fillId="0" borderId="11" xfId="0" applyFont="1" applyBorder="1"/>
    <xf numFmtId="166" fontId="9" fillId="0" borderId="10" xfId="0" applyNumberFormat="1" applyFont="1" applyBorder="1" applyAlignment="1">
      <alignment horizontal="center"/>
    </xf>
    <xf numFmtId="167" fontId="9" fillId="0" borderId="10" xfId="0" applyNumberFormat="1" applyFont="1" applyBorder="1" applyAlignment="1">
      <alignment horizontal="center"/>
    </xf>
    <xf numFmtId="168" fontId="9" fillId="0" borderId="10" xfId="0" applyNumberFormat="1" applyFont="1" applyBorder="1" applyAlignment="1">
      <alignment horizontal="center"/>
    </xf>
    <xf numFmtId="0" fontId="9" fillId="0" borderId="11" xfId="0" applyFont="1" applyBorder="1"/>
    <xf numFmtId="167" fontId="5" fillId="0" borderId="10" xfId="0" applyNumberFormat="1" applyFont="1" applyBorder="1" applyAlignment="1">
      <alignment horizontal="center"/>
    </xf>
    <xf numFmtId="169" fontId="14" fillId="2" borderId="0" xfId="0" applyNumberFormat="1" applyFont="1" applyFill="1"/>
    <xf numFmtId="2" fontId="18" fillId="3" borderId="0" xfId="0" applyNumberFormat="1" applyFont="1" applyFill="1" applyProtection="1">
      <protection locked="0"/>
    </xf>
    <xf numFmtId="0" fontId="0" fillId="3" borderId="0" xfId="0" applyFill="1" applyProtection="1">
      <protection locked="0"/>
    </xf>
    <xf numFmtId="0" fontId="18" fillId="0" borderId="0" xfId="0" applyFont="1" applyProtection="1">
      <protection locked="0"/>
    </xf>
    <xf numFmtId="2" fontId="17" fillId="4" borderId="21" xfId="0" applyNumberFormat="1" applyFont="1" applyFill="1" applyBorder="1" applyAlignment="1" applyProtection="1">
      <alignment horizontal="center"/>
      <protection locked="0"/>
    </xf>
    <xf numFmtId="2" fontId="17" fillId="4" borderId="0" xfId="0" applyNumberFormat="1" applyFont="1" applyFill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0" fontId="0" fillId="3" borderId="22" xfId="0" applyFill="1" applyBorder="1" applyProtection="1">
      <protection locked="0"/>
    </xf>
    <xf numFmtId="2" fontId="17" fillId="4" borderId="22" xfId="0" applyNumberFormat="1" applyFont="1" applyFill="1" applyBorder="1" applyProtection="1">
      <protection locked="0"/>
    </xf>
    <xf numFmtId="0" fontId="0" fillId="0" borderId="22" xfId="0" applyBorder="1" applyProtection="1">
      <protection locked="0"/>
    </xf>
    <xf numFmtId="2" fontId="18" fillId="3" borderId="22" xfId="0" applyNumberFormat="1" applyFont="1" applyFill="1" applyBorder="1" applyProtection="1">
      <protection locked="0"/>
    </xf>
    <xf numFmtId="166" fontId="18" fillId="0" borderId="0" xfId="0" applyNumberFormat="1" applyFont="1" applyProtection="1">
      <protection locked="0"/>
    </xf>
    <xf numFmtId="0" fontId="0" fillId="0" borderId="21" xfId="0" applyBorder="1" applyProtection="1">
      <protection locked="0"/>
    </xf>
    <xf numFmtId="166" fontId="0" fillId="0" borderId="22" xfId="0" applyNumberFormat="1" applyBorder="1" applyAlignment="1" applyProtection="1">
      <alignment horizontal="center"/>
      <protection locked="0"/>
    </xf>
    <xf numFmtId="2" fontId="0" fillId="0" borderId="22" xfId="0" applyNumberFormat="1" applyBorder="1" applyProtection="1">
      <protection locked="0"/>
    </xf>
    <xf numFmtId="2" fontId="0" fillId="3" borderId="22" xfId="0" applyNumberFormat="1" applyFill="1" applyBorder="1" applyProtection="1">
      <protection locked="0"/>
    </xf>
    <xf numFmtId="2" fontId="17" fillId="4" borderId="23" xfId="0" applyNumberFormat="1" applyFont="1" applyFill="1" applyBorder="1" applyAlignment="1" applyProtection="1">
      <alignment horizontal="center"/>
      <protection locked="0"/>
    </xf>
    <xf numFmtId="167" fontId="17" fillId="4" borderId="22" xfId="0" applyNumberFormat="1" applyFont="1" applyFill="1" applyBorder="1" applyProtection="1">
      <protection locked="0"/>
    </xf>
    <xf numFmtId="0" fontId="18" fillId="3" borderId="22" xfId="0" applyFont="1" applyFill="1" applyBorder="1" applyProtection="1">
      <protection locked="0"/>
    </xf>
    <xf numFmtId="0" fontId="0" fillId="0" borderId="21" xfId="0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2" fontId="18" fillId="0" borderId="22" xfId="0" applyNumberFormat="1" applyFont="1" applyBorder="1" applyProtection="1">
      <protection locked="0"/>
    </xf>
    <xf numFmtId="0" fontId="18" fillId="0" borderId="22" xfId="0" applyFont="1" applyBorder="1" applyProtection="1">
      <protection locked="0"/>
    </xf>
    <xf numFmtId="0" fontId="17" fillId="3" borderId="22" xfId="0" applyFont="1" applyFill="1" applyBorder="1" applyProtection="1">
      <protection locked="0"/>
    </xf>
    <xf numFmtId="166" fontId="17" fillId="4" borderId="22" xfId="0" applyNumberFormat="1" applyFont="1" applyFill="1" applyBorder="1" applyAlignment="1" applyProtection="1">
      <alignment horizontal="center"/>
      <protection locked="0"/>
    </xf>
    <xf numFmtId="0" fontId="19" fillId="3" borderId="0" xfId="0" applyFont="1" applyFill="1" applyProtection="1">
      <protection locked="0"/>
    </xf>
    <xf numFmtId="166" fontId="19" fillId="0" borderId="0" xfId="0" applyNumberFormat="1" applyFont="1" applyProtection="1">
      <protection locked="0"/>
    </xf>
    <xf numFmtId="0" fontId="19" fillId="0" borderId="24" xfId="0" applyFont="1" applyBorder="1" applyProtection="1">
      <protection locked="0"/>
    </xf>
    <xf numFmtId="0" fontId="19" fillId="0" borderId="24" xfId="0" applyFont="1" applyBorder="1" applyAlignment="1" applyProtection="1">
      <alignment horizontal="center"/>
      <protection locked="0"/>
    </xf>
    <xf numFmtId="0" fontId="19" fillId="0" borderId="25" xfId="0" applyFont="1" applyBorder="1" applyAlignment="1" applyProtection="1">
      <alignment horizontal="center"/>
      <protection locked="0"/>
    </xf>
    <xf numFmtId="0" fontId="6" fillId="3" borderId="24" xfId="0" applyFont="1" applyFill="1" applyBorder="1" applyProtection="1">
      <protection locked="0"/>
    </xf>
    <xf numFmtId="2" fontId="17" fillId="4" borderId="24" xfId="0" applyNumberFormat="1" applyFont="1" applyFill="1" applyBorder="1" applyAlignment="1" applyProtection="1">
      <alignment horizontal="center"/>
      <protection locked="0"/>
    </xf>
    <xf numFmtId="0" fontId="17" fillId="4" borderId="24" xfId="0" applyFont="1" applyFill="1" applyBorder="1" applyAlignment="1" applyProtection="1">
      <alignment horizontal="center"/>
      <protection locked="0"/>
    </xf>
    <xf numFmtId="2" fontId="17" fillId="4" borderId="25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24" xfId="0" applyFont="1" applyBorder="1" applyProtection="1">
      <protection locked="0"/>
    </xf>
    <xf numFmtId="0" fontId="6" fillId="0" borderId="27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3" xfId="0" applyBorder="1" applyProtection="1">
      <protection locked="0"/>
    </xf>
    <xf numFmtId="0" fontId="6" fillId="0" borderId="8" xfId="0" applyFont="1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19" fillId="0" borderId="30" xfId="0" applyFont="1" applyBorder="1" applyProtection="1">
      <protection locked="0"/>
    </xf>
    <xf numFmtId="0" fontId="18" fillId="0" borderId="31" xfId="0" applyFont="1" applyBorder="1" applyProtection="1">
      <protection locked="0"/>
    </xf>
    <xf numFmtId="0" fontId="18" fillId="0" borderId="33" xfId="0" applyFont="1" applyBorder="1" applyProtection="1">
      <protection locked="0"/>
    </xf>
    <xf numFmtId="0" fontId="19" fillId="5" borderId="0" xfId="0" applyFont="1" applyFill="1" applyProtection="1">
      <protection locked="0"/>
    </xf>
    <xf numFmtId="0" fontId="17" fillId="3" borderId="24" xfId="0" applyFont="1" applyFill="1" applyBorder="1" applyProtection="1">
      <protection locked="0"/>
    </xf>
    <xf numFmtId="0" fontId="20" fillId="2" borderId="34" xfId="0" applyFont="1" applyFill="1" applyBorder="1" applyProtection="1">
      <protection locked="0"/>
    </xf>
    <xf numFmtId="1" fontId="20" fillId="2" borderId="34" xfId="0" applyNumberFormat="1" applyFont="1" applyFill="1" applyBorder="1" applyProtection="1">
      <protection locked="0"/>
    </xf>
    <xf numFmtId="0" fontId="20" fillId="0" borderId="34" xfId="0" applyFont="1" applyBorder="1" applyProtection="1">
      <protection locked="0"/>
    </xf>
    <xf numFmtId="2" fontId="20" fillId="0" borderId="34" xfId="0" applyNumberFormat="1" applyFont="1" applyBorder="1" applyProtection="1">
      <protection locked="0"/>
    </xf>
    <xf numFmtId="166" fontId="0" fillId="0" borderId="0" xfId="0" applyNumberFormat="1"/>
    <xf numFmtId="166" fontId="0" fillId="0" borderId="0" xfId="0" applyNumberFormat="1" applyProtection="1">
      <protection locked="0"/>
    </xf>
    <xf numFmtId="2" fontId="18" fillId="0" borderId="0" xfId="0" applyNumberFormat="1" applyFont="1"/>
    <xf numFmtId="0" fontId="18" fillId="0" borderId="0" xfId="0" applyFont="1"/>
    <xf numFmtId="166" fontId="6" fillId="0" borderId="22" xfId="0" applyNumberFormat="1" applyFont="1" applyBorder="1" applyAlignment="1" applyProtection="1">
      <alignment horizontal="center"/>
      <protection locked="0"/>
    </xf>
    <xf numFmtId="166" fontId="0" fillId="0" borderId="11" xfId="0" applyNumberFormat="1" applyBorder="1" applyAlignment="1">
      <alignment horizontal="center"/>
    </xf>
    <xf numFmtId="0" fontId="0" fillId="0" borderId="36" xfId="0" applyBorder="1" applyAlignment="1" applyProtection="1">
      <alignment horizontal="left"/>
      <protection locked="0"/>
    </xf>
    <xf numFmtId="0" fontId="0" fillId="0" borderId="38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166" fontId="18" fillId="0" borderId="35" xfId="0" applyNumberFormat="1" applyFont="1" applyBorder="1" applyAlignment="1">
      <alignment horizontal="center"/>
    </xf>
    <xf numFmtId="168" fontId="0" fillId="0" borderId="35" xfId="0" applyNumberFormat="1" applyBorder="1" applyAlignment="1" applyProtection="1">
      <alignment horizontal="center"/>
      <protection locked="0"/>
    </xf>
    <xf numFmtId="166" fontId="0" fillId="0" borderId="37" xfId="0" applyNumberFormat="1" applyBorder="1" applyAlignment="1" applyProtection="1">
      <alignment horizontal="center"/>
      <protection locked="0"/>
    </xf>
    <xf numFmtId="168" fontId="0" fillId="0" borderId="39" xfId="0" applyNumberFormat="1" applyBorder="1" applyAlignment="1" applyProtection="1">
      <alignment horizontal="center"/>
      <protection locked="0"/>
    </xf>
    <xf numFmtId="166" fontId="0" fillId="0" borderId="0" xfId="0" applyNumberFormat="1" applyAlignment="1" applyProtection="1">
      <alignment horizontal="center"/>
      <protection locked="0"/>
    </xf>
    <xf numFmtId="0" fontId="0" fillId="0" borderId="20" xfId="0" applyBorder="1" applyProtection="1">
      <protection locked="0"/>
    </xf>
    <xf numFmtId="0" fontId="0" fillId="0" borderId="40" xfId="0" applyBorder="1" applyProtection="1">
      <protection locked="0"/>
    </xf>
    <xf numFmtId="0" fontId="0" fillId="0" borderId="30" xfId="0" applyBorder="1" applyProtection="1">
      <protection locked="0"/>
    </xf>
    <xf numFmtId="166" fontId="18" fillId="0" borderId="16" xfId="0" applyNumberFormat="1" applyFont="1" applyBorder="1" applyAlignment="1">
      <alignment horizontal="center"/>
    </xf>
    <xf numFmtId="0" fontId="18" fillId="0" borderId="18" xfId="0" applyFont="1" applyBorder="1" applyProtection="1">
      <protection locked="0"/>
    </xf>
    <xf numFmtId="166" fontId="18" fillId="0" borderId="51" xfId="0" applyNumberFormat="1" applyFont="1" applyBorder="1" applyAlignment="1">
      <alignment horizontal="center"/>
    </xf>
    <xf numFmtId="0" fontId="18" fillId="0" borderId="52" xfId="0" applyFont="1" applyBorder="1" applyProtection="1">
      <protection locked="0"/>
    </xf>
    <xf numFmtId="0" fontId="23" fillId="0" borderId="0" xfId="0" applyFont="1" applyAlignment="1">
      <alignment horizontal="center"/>
    </xf>
    <xf numFmtId="0" fontId="19" fillId="0" borderId="44" xfId="0" applyFont="1" applyBorder="1" applyAlignment="1" applyProtection="1">
      <alignment horizontal="left"/>
      <protection locked="0"/>
    </xf>
    <xf numFmtId="0" fontId="19" fillId="0" borderId="46" xfId="0" applyFont="1" applyBorder="1" applyAlignment="1" applyProtection="1">
      <alignment horizontal="left"/>
      <protection locked="0"/>
    </xf>
    <xf numFmtId="14" fontId="18" fillId="0" borderId="0" xfId="0" applyNumberFormat="1" applyFont="1" applyAlignment="1" applyProtection="1">
      <alignment horizontal="center"/>
      <protection locked="0"/>
    </xf>
    <xf numFmtId="0" fontId="25" fillId="0" borderId="0" xfId="0" applyFont="1"/>
    <xf numFmtId="0" fontId="25" fillId="0" borderId="0" xfId="0" applyFont="1" applyAlignment="1">
      <alignment horizontal="center"/>
    </xf>
    <xf numFmtId="0" fontId="5" fillId="0" borderId="10" xfId="0" applyFont="1" applyBorder="1"/>
    <xf numFmtId="0" fontId="10" fillId="0" borderId="0" xfId="0" applyFont="1" applyAlignment="1">
      <alignment horizontal="center"/>
    </xf>
    <xf numFmtId="0" fontId="14" fillId="2" borderId="0" xfId="0" applyFont="1" applyFill="1"/>
    <xf numFmtId="0" fontId="15" fillId="0" borderId="0" xfId="0" applyFont="1"/>
    <xf numFmtId="2" fontId="0" fillId="0" borderId="0" xfId="0" applyNumberFormat="1"/>
    <xf numFmtId="0" fontId="16" fillId="0" borderId="19" xfId="0" applyFont="1" applyBorder="1"/>
    <xf numFmtId="0" fontId="0" fillId="0" borderId="16" xfId="0" applyBorder="1" applyAlignment="1">
      <alignment horizontal="left"/>
    </xf>
    <xf numFmtId="0" fontId="0" fillId="0" borderId="17" xfId="0" applyBorder="1"/>
    <xf numFmtId="0" fontId="18" fillId="0" borderId="18" xfId="0" applyFont="1" applyBorder="1" applyAlignment="1">
      <alignment horizontal="center"/>
    </xf>
    <xf numFmtId="0" fontId="18" fillId="0" borderId="50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21" fillId="0" borderId="0" xfId="0" applyFont="1"/>
    <xf numFmtId="0" fontId="0" fillId="0" borderId="30" xfId="0" applyBorder="1" applyAlignment="1">
      <alignment horizontal="left"/>
    </xf>
    <xf numFmtId="0" fontId="0" fillId="0" borderId="32" xfId="0" applyBorder="1" applyAlignment="1">
      <alignment horizontal="center"/>
    </xf>
    <xf numFmtId="0" fontId="18" fillId="0" borderId="33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0" xfId="0" applyBorder="1" applyAlignment="1">
      <alignment horizontal="center"/>
    </xf>
    <xf numFmtId="166" fontId="18" fillId="0" borderId="33" xfId="0" applyNumberFormat="1" applyFont="1" applyBorder="1" applyAlignment="1">
      <alignment horizontal="center"/>
    </xf>
    <xf numFmtId="168" fontId="0" fillId="0" borderId="39" xfId="0" applyNumberFormat="1" applyBorder="1" applyAlignment="1">
      <alignment horizontal="center"/>
    </xf>
    <xf numFmtId="0" fontId="21" fillId="0" borderId="19" xfId="0" applyFont="1" applyBorder="1" applyAlignment="1">
      <alignment horizontal="center"/>
    </xf>
    <xf numFmtId="166" fontId="21" fillId="0" borderId="19" xfId="0" applyNumberFormat="1" applyFont="1" applyBorder="1" applyAlignment="1">
      <alignment horizontal="center"/>
    </xf>
    <xf numFmtId="0" fontId="18" fillId="0" borderId="0" xfId="0" applyFont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right"/>
    </xf>
    <xf numFmtId="0" fontId="13" fillId="0" borderId="1" xfId="1" applyFont="1" applyBorder="1" applyAlignment="1" applyProtection="1"/>
    <xf numFmtId="0" fontId="0" fillId="0" borderId="0" xfId="0" applyAlignment="1">
      <alignment horizontal="right"/>
    </xf>
    <xf numFmtId="0" fontId="26" fillId="0" borderId="0" xfId="0" applyFont="1"/>
    <xf numFmtId="0" fontId="27" fillId="0" borderId="0" xfId="0" applyFont="1"/>
    <xf numFmtId="0" fontId="28" fillId="0" borderId="0" xfId="0" applyFont="1"/>
    <xf numFmtId="2" fontId="29" fillId="0" borderId="0" xfId="0" applyNumberFormat="1" applyFont="1" applyAlignment="1">
      <alignment horizontal="center"/>
    </xf>
    <xf numFmtId="0" fontId="30" fillId="0" borderId="54" xfId="0" applyFont="1" applyBorder="1" applyAlignment="1">
      <alignment horizontal="center"/>
    </xf>
    <xf numFmtId="0" fontId="31" fillId="0" borderId="54" xfId="0" applyFont="1" applyBorder="1" applyAlignment="1" applyProtection="1">
      <alignment horizontal="center"/>
      <protection locked="0"/>
    </xf>
    <xf numFmtId="166" fontId="32" fillId="0" borderId="54" xfId="0" applyNumberFormat="1" applyFont="1" applyBorder="1" applyAlignment="1" applyProtection="1">
      <alignment horizontal="center"/>
      <protection locked="0"/>
    </xf>
    <xf numFmtId="2" fontId="31" fillId="0" borderId="54" xfId="0" applyNumberFormat="1" applyFont="1" applyBorder="1" applyAlignment="1" applyProtection="1">
      <alignment horizontal="center"/>
      <protection locked="0"/>
    </xf>
    <xf numFmtId="2" fontId="33" fillId="0" borderId="54" xfId="0" applyNumberFormat="1" applyFont="1" applyBorder="1" applyAlignment="1">
      <alignment horizontal="center"/>
    </xf>
    <xf numFmtId="0" fontId="30" fillId="0" borderId="0" xfId="0" applyFont="1" applyProtection="1">
      <protection locked="0"/>
    </xf>
    <xf numFmtId="0" fontId="30" fillId="0" borderId="0" xfId="0" applyFont="1"/>
    <xf numFmtId="0" fontId="30" fillId="0" borderId="0" xfId="0" applyFont="1" applyAlignment="1" applyProtection="1">
      <alignment horizontal="center"/>
      <protection locked="0"/>
    </xf>
    <xf numFmtId="0" fontId="30" fillId="0" borderId="0" xfId="0" applyFont="1" applyAlignment="1">
      <alignment horizontal="center"/>
    </xf>
    <xf numFmtId="0" fontId="30" fillId="0" borderId="54" xfId="0" applyFont="1" applyBorder="1" applyAlignment="1" applyProtection="1">
      <alignment horizontal="center"/>
      <protection locked="0"/>
    </xf>
    <xf numFmtId="2" fontId="32" fillId="0" borderId="54" xfId="0" applyNumberFormat="1" applyFont="1" applyBorder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34" fillId="0" borderId="0" xfId="0" applyFont="1"/>
    <xf numFmtId="0" fontId="35" fillId="0" borderId="0" xfId="0" applyFont="1"/>
    <xf numFmtId="0" fontId="34" fillId="6" borderId="0" xfId="0" applyFont="1" applyFill="1"/>
    <xf numFmtId="171" fontId="37" fillId="8" borderId="0" xfId="0" applyNumberFormat="1" applyFont="1" applyFill="1" applyProtection="1">
      <protection locked="0"/>
    </xf>
    <xf numFmtId="0" fontId="34" fillId="8" borderId="0" xfId="0" applyFont="1" applyFill="1"/>
    <xf numFmtId="0" fontId="34" fillId="8" borderId="0" xfId="0" applyFont="1" applyFill="1" applyProtection="1">
      <protection locked="0"/>
    </xf>
    <xf numFmtId="167" fontId="37" fillId="8" borderId="0" xfId="0" applyNumberFormat="1" applyFont="1" applyFill="1" applyProtection="1">
      <protection locked="0"/>
    </xf>
    <xf numFmtId="0" fontId="34" fillId="0" borderId="43" xfId="0" applyFont="1" applyBorder="1"/>
    <xf numFmtId="0" fontId="37" fillId="7" borderId="56" xfId="0" applyFont="1" applyFill="1" applyBorder="1" applyAlignment="1">
      <alignment horizontal="center" vertical="center" wrapText="1" shrinkToFit="1"/>
    </xf>
    <xf numFmtId="0" fontId="38" fillId="7" borderId="56" xfId="0" applyFont="1" applyFill="1" applyBorder="1" applyAlignment="1">
      <alignment horizontal="center" vertical="center" wrapText="1" shrinkToFit="1"/>
    </xf>
    <xf numFmtId="0" fontId="37" fillId="7" borderId="57" xfId="0" applyFont="1" applyFill="1" applyBorder="1" applyAlignment="1">
      <alignment horizontal="center" vertical="center" wrapText="1" shrinkToFit="1"/>
    </xf>
    <xf numFmtId="0" fontId="39" fillId="9" borderId="22" xfId="0" applyFont="1" applyFill="1" applyBorder="1" applyAlignment="1">
      <alignment horizontal="center" vertical="center" shrinkToFit="1"/>
    </xf>
    <xf numFmtId="0" fontId="37" fillId="0" borderId="0" xfId="0" applyFont="1" applyAlignment="1">
      <alignment horizontal="center" vertical="center" shrinkToFit="1"/>
    </xf>
    <xf numFmtId="0" fontId="34" fillId="7" borderId="56" xfId="0" applyFont="1" applyFill="1" applyBorder="1" applyAlignment="1">
      <alignment horizontal="center"/>
    </xf>
    <xf numFmtId="0" fontId="34" fillId="8" borderId="56" xfId="0" applyFont="1" applyFill="1" applyBorder="1" applyProtection="1">
      <protection locked="0"/>
    </xf>
    <xf numFmtId="2" fontId="34" fillId="8" borderId="56" xfId="0" applyNumberFormat="1" applyFont="1" applyFill="1" applyBorder="1" applyProtection="1">
      <protection locked="0"/>
    </xf>
    <xf numFmtId="0" fontId="37" fillId="8" borderId="56" xfId="0" applyFont="1" applyFill="1" applyBorder="1" applyAlignment="1" applyProtection="1">
      <alignment horizontal="center" vertical="center"/>
      <protection locked="0"/>
    </xf>
    <xf numFmtId="2" fontId="34" fillId="7" borderId="56" xfId="0" applyNumberFormat="1" applyFont="1" applyFill="1" applyBorder="1"/>
    <xf numFmtId="171" fontId="34" fillId="8" borderId="56" xfId="0" applyNumberFormat="1" applyFont="1" applyFill="1" applyBorder="1" applyProtection="1">
      <protection locked="0"/>
    </xf>
    <xf numFmtId="171" fontId="34" fillId="7" borderId="58" xfId="0" applyNumberFormat="1" applyFont="1" applyFill="1" applyBorder="1"/>
    <xf numFmtId="0" fontId="34" fillId="9" borderId="29" xfId="0" applyFont="1" applyFill="1" applyBorder="1"/>
    <xf numFmtId="0" fontId="34" fillId="0" borderId="53" xfId="0" applyFont="1" applyBorder="1"/>
    <xf numFmtId="0" fontId="40" fillId="8" borderId="56" xfId="0" applyFont="1" applyFill="1" applyBorder="1" applyProtection="1">
      <protection locked="0"/>
    </xf>
    <xf numFmtId="0" fontId="34" fillId="9" borderId="47" xfId="0" applyFont="1" applyFill="1" applyBorder="1"/>
    <xf numFmtId="0" fontId="34" fillId="9" borderId="22" xfId="0" applyFont="1" applyFill="1" applyBorder="1"/>
    <xf numFmtId="0" fontId="34" fillId="9" borderId="59" xfId="0" applyFont="1" applyFill="1" applyBorder="1"/>
    <xf numFmtId="171" fontId="37" fillId="10" borderId="56" xfId="0" applyNumberFormat="1" applyFont="1" applyFill="1" applyBorder="1"/>
    <xf numFmtId="171" fontId="37" fillId="0" borderId="0" xfId="0" applyNumberFormat="1" applyFont="1"/>
    <xf numFmtId="167" fontId="37" fillId="0" borderId="0" xfId="0" applyNumberFormat="1" applyFont="1"/>
    <xf numFmtId="2" fontId="34" fillId="0" borderId="0" xfId="0" applyNumberFormat="1" applyFont="1"/>
    <xf numFmtId="0" fontId="37" fillId="0" borderId="0" xfId="0" applyFont="1" applyAlignment="1">
      <alignment horizontal="center" vertical="center"/>
    </xf>
    <xf numFmtId="171" fontId="34" fillId="0" borderId="0" xfId="0" applyNumberFormat="1" applyFont="1"/>
    <xf numFmtId="0" fontId="8" fillId="0" borderId="35" xfId="0" applyFont="1" applyBorder="1" applyProtection="1">
      <protection locked="0"/>
    </xf>
    <xf numFmtId="0" fontId="8" fillId="0" borderId="35" xfId="0" applyFont="1" applyBorder="1" applyAlignment="1" applyProtection="1">
      <alignment horizontal="center"/>
      <protection locked="0"/>
    </xf>
    <xf numFmtId="0" fontId="2" fillId="0" borderId="36" xfId="0" applyFont="1" applyBorder="1" applyProtection="1">
      <protection locked="0"/>
    </xf>
    <xf numFmtId="0" fontId="8" fillId="0" borderId="39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left"/>
      <protection locked="0"/>
    </xf>
    <xf numFmtId="0" fontId="8" fillId="0" borderId="41" xfId="0" applyFont="1" applyBorder="1" applyProtection="1">
      <protection locked="0"/>
    </xf>
    <xf numFmtId="0" fontId="8" fillId="0" borderId="41" xfId="0" applyFont="1" applyBorder="1" applyAlignment="1" applyProtection="1">
      <alignment horizontal="center"/>
      <protection locked="0"/>
    </xf>
    <xf numFmtId="14" fontId="2" fillId="0" borderId="30" xfId="0" applyNumberFormat="1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14" fontId="2" fillId="0" borderId="35" xfId="0" applyNumberFormat="1" applyFont="1" applyBorder="1" applyAlignment="1" applyProtection="1">
      <alignment horizontal="left"/>
      <protection locked="0"/>
    </xf>
    <xf numFmtId="0" fontId="2" fillId="0" borderId="39" xfId="0" applyFont="1" applyBorder="1" applyAlignment="1" applyProtection="1">
      <alignment horizontal="left"/>
      <protection locked="0"/>
    </xf>
    <xf numFmtId="0" fontId="2" fillId="0" borderId="41" xfId="0" applyFont="1" applyBorder="1" applyAlignment="1" applyProtection="1">
      <alignment horizontal="left"/>
      <protection locked="0"/>
    </xf>
    <xf numFmtId="0" fontId="42" fillId="0" borderId="0" xfId="0" applyFont="1"/>
    <xf numFmtId="0" fontId="43" fillId="0" borderId="0" xfId="0" applyFont="1" applyAlignment="1" applyProtection="1">
      <alignment horizontal="center"/>
      <protection locked="0"/>
    </xf>
    <xf numFmtId="164" fontId="5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left"/>
    </xf>
    <xf numFmtId="0" fontId="44" fillId="0" borderId="0" xfId="0" applyFont="1" applyProtection="1">
      <protection locked="0"/>
    </xf>
    <xf numFmtId="164" fontId="45" fillId="0" borderId="0" xfId="0" applyNumberFormat="1" applyFont="1" applyAlignment="1" applyProtection="1">
      <alignment horizontal="left"/>
      <protection locked="0"/>
    </xf>
    <xf numFmtId="0" fontId="44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0" fillId="0" borderId="36" xfId="0" applyBorder="1"/>
    <xf numFmtId="0" fontId="0" fillId="0" borderId="30" xfId="0" applyBorder="1"/>
    <xf numFmtId="0" fontId="28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18" fillId="0" borderId="0" xfId="0" applyFont="1" applyAlignment="1">
      <alignment horizontal="left"/>
    </xf>
    <xf numFmtId="14" fontId="18" fillId="0" borderId="0" xfId="0" applyNumberFormat="1" applyFont="1" applyAlignment="1">
      <alignment horizontal="left"/>
    </xf>
    <xf numFmtId="0" fontId="44" fillId="0" borderId="0" xfId="0" applyFont="1" applyAlignment="1" applyProtection="1">
      <alignment wrapText="1"/>
      <protection locked="0"/>
    </xf>
    <xf numFmtId="0" fontId="0" fillId="0" borderId="32" xfId="0" applyBorder="1"/>
    <xf numFmtId="0" fontId="0" fillId="0" borderId="32" xfId="0" applyBorder="1" applyProtection="1">
      <protection locked="0"/>
    </xf>
    <xf numFmtId="0" fontId="13" fillId="0" borderId="0" xfId="1" applyFont="1" applyBorder="1" applyAlignment="1" applyProtection="1"/>
    <xf numFmtId="0" fontId="24" fillId="0" borderId="0" xfId="0" applyFont="1"/>
    <xf numFmtId="0" fontId="44" fillId="0" borderId="19" xfId="0" applyFont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3" borderId="0" xfId="0" applyFont="1" applyFill="1" applyProtection="1">
      <protection locked="0"/>
    </xf>
    <xf numFmtId="0" fontId="46" fillId="0" borderId="60" xfId="0" applyFont="1" applyBorder="1" applyAlignment="1" applyProtection="1">
      <alignment horizontal="left" vertical="center" wrapText="1"/>
      <protection locked="0"/>
    </xf>
    <xf numFmtId="0" fontId="47" fillId="0" borderId="61" xfId="0" applyFont="1" applyBorder="1"/>
    <xf numFmtId="1" fontId="45" fillId="0" borderId="0" xfId="0" applyNumberFormat="1" applyFont="1" applyAlignment="1" applyProtection="1">
      <alignment horizontal="left"/>
      <protection locked="0"/>
    </xf>
    <xf numFmtId="2" fontId="45" fillId="0" borderId="0" xfId="0" applyNumberFormat="1" applyFont="1" applyAlignment="1" applyProtection="1">
      <alignment horizontal="left"/>
      <protection locked="0"/>
    </xf>
    <xf numFmtId="165" fontId="5" fillId="0" borderId="0" xfId="0" applyNumberFormat="1" applyFont="1" applyAlignment="1" applyProtection="1">
      <alignment horizontal="left" vertic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23" fillId="0" borderId="0" xfId="0" applyFont="1" applyAlignment="1" applyProtection="1">
      <alignment horizontal="center"/>
      <protection locked="0"/>
    </xf>
    <xf numFmtId="1" fontId="49" fillId="0" borderId="13" xfId="0" applyNumberFormat="1" applyFont="1" applyBorder="1" applyAlignment="1" applyProtection="1">
      <alignment horizontal="center"/>
      <protection locked="0"/>
    </xf>
    <xf numFmtId="1" fontId="49" fillId="0" borderId="29" xfId="0" applyNumberFormat="1" applyFont="1" applyBorder="1" applyAlignment="1" applyProtection="1">
      <alignment horizontal="center"/>
      <protection locked="0"/>
    </xf>
    <xf numFmtId="166" fontId="49" fillId="0" borderId="44" xfId="0" applyNumberFormat="1" applyFont="1" applyBorder="1" applyAlignment="1" applyProtection="1">
      <alignment horizontal="center"/>
      <protection locked="0"/>
    </xf>
    <xf numFmtId="1" fontId="49" fillId="0" borderId="15" xfId="0" applyNumberFormat="1" applyFont="1" applyBorder="1" applyAlignment="1" applyProtection="1">
      <alignment horizontal="center"/>
      <protection locked="0"/>
    </xf>
    <xf numFmtId="1" fontId="49" fillId="0" borderId="47" xfId="0" applyNumberFormat="1" applyFont="1" applyBorder="1" applyAlignment="1" applyProtection="1">
      <alignment horizontal="center"/>
      <protection locked="0"/>
    </xf>
    <xf numFmtId="166" fontId="49" fillId="0" borderId="45" xfId="0" applyNumberFormat="1" applyFont="1" applyBorder="1" applyAlignment="1" applyProtection="1">
      <alignment horizontal="center"/>
      <protection locked="0"/>
    </xf>
    <xf numFmtId="1" fontId="49" fillId="0" borderId="10" xfId="0" applyNumberFormat="1" applyFont="1" applyBorder="1" applyAlignment="1" applyProtection="1">
      <alignment horizontal="center"/>
      <protection locked="0"/>
    </xf>
    <xf numFmtId="1" fontId="49" fillId="0" borderId="48" xfId="0" applyNumberFormat="1" applyFont="1" applyBorder="1" applyAlignment="1" applyProtection="1">
      <alignment horizontal="center"/>
      <protection locked="0"/>
    </xf>
    <xf numFmtId="1" fontId="49" fillId="0" borderId="49" xfId="0" applyNumberFormat="1" applyFont="1" applyBorder="1" applyAlignment="1" applyProtection="1">
      <alignment horizontal="center"/>
      <protection locked="0"/>
    </xf>
    <xf numFmtId="14" fontId="18" fillId="0" borderId="0" xfId="0" applyNumberFormat="1" applyFont="1" applyAlignment="1" applyProtection="1">
      <alignment horizontal="right"/>
      <protection locked="0"/>
    </xf>
    <xf numFmtId="0" fontId="6" fillId="0" borderId="20" xfId="0" applyFont="1" applyBorder="1" applyProtection="1">
      <protection locked="0"/>
    </xf>
    <xf numFmtId="0" fontId="2" fillId="0" borderId="3" xfId="0" applyFont="1" applyBorder="1"/>
    <xf numFmtId="0" fontId="2" fillId="0" borderId="9" xfId="0" applyFont="1" applyBorder="1"/>
    <xf numFmtId="0" fontId="8" fillId="0" borderId="9" xfId="0" applyFont="1" applyBorder="1"/>
    <xf numFmtId="166" fontId="5" fillId="0" borderId="42" xfId="0" applyNumberFormat="1" applyFont="1" applyBorder="1" applyAlignment="1">
      <alignment horizontal="center"/>
    </xf>
    <xf numFmtId="166" fontId="5" fillId="0" borderId="44" xfId="0" applyNumberFormat="1" applyFont="1" applyBorder="1" applyAlignment="1">
      <alignment horizontal="center"/>
    </xf>
    <xf numFmtId="166" fontId="9" fillId="0" borderId="44" xfId="0" applyNumberFormat="1" applyFont="1" applyBorder="1" applyAlignment="1">
      <alignment horizontal="center"/>
    </xf>
    <xf numFmtId="0" fontId="5" fillId="0" borderId="44" xfId="0" applyFont="1" applyBorder="1"/>
    <xf numFmtId="167" fontId="9" fillId="0" borderId="44" xfId="0" applyNumberFormat="1" applyFont="1" applyBorder="1" applyAlignment="1">
      <alignment horizontal="center"/>
    </xf>
    <xf numFmtId="168" fontId="9" fillId="0" borderId="44" xfId="0" applyNumberFormat="1" applyFont="1" applyBorder="1" applyAlignment="1">
      <alignment horizontal="center"/>
    </xf>
    <xf numFmtId="167" fontId="5" fillId="0" borderId="44" xfId="0" applyNumberFormat="1" applyFont="1" applyBorder="1" applyAlignment="1">
      <alignment horizontal="center"/>
    </xf>
    <xf numFmtId="166" fontId="9" fillId="0" borderId="46" xfId="0" applyNumberFormat="1" applyFont="1" applyBorder="1" applyAlignment="1">
      <alignment horizontal="center"/>
    </xf>
    <xf numFmtId="0" fontId="8" fillId="0" borderId="63" xfId="0" applyFont="1" applyBorder="1"/>
    <xf numFmtId="166" fontId="50" fillId="0" borderId="19" xfId="0" applyNumberFormat="1" applyFont="1" applyBorder="1" applyAlignment="1">
      <alignment horizontal="center"/>
    </xf>
    <xf numFmtId="166" fontId="5" fillId="0" borderId="46" xfId="0" applyNumberFormat="1" applyFont="1" applyBorder="1" applyAlignment="1">
      <alignment horizontal="center"/>
    </xf>
    <xf numFmtId="166" fontId="9" fillId="0" borderId="19" xfId="0" applyNumberFormat="1" applyFont="1" applyBorder="1" applyAlignment="1">
      <alignment horizontal="center"/>
    </xf>
    <xf numFmtId="0" fontId="9" fillId="0" borderId="63" xfId="0" applyFont="1" applyBorder="1"/>
    <xf numFmtId="166" fontId="5" fillId="0" borderId="14" xfId="0" applyNumberFormat="1" applyFont="1" applyBorder="1" applyAlignment="1">
      <alignment horizontal="center"/>
    </xf>
    <xf numFmtId="0" fontId="5" fillId="0" borderId="39" xfId="0" applyFont="1" applyBorder="1" applyProtection="1">
      <protection locked="0"/>
    </xf>
    <xf numFmtId="2" fontId="51" fillId="11" borderId="22" xfId="0" applyNumberFormat="1" applyFont="1" applyFill="1" applyBorder="1" applyProtection="1">
      <protection locked="0"/>
    </xf>
    <xf numFmtId="2" fontId="17" fillId="4" borderId="22" xfId="0" applyNumberFormat="1" applyFont="1" applyFill="1" applyBorder="1" applyAlignment="1" applyProtection="1">
      <alignment horizontal="center"/>
      <protection locked="0"/>
    </xf>
    <xf numFmtId="0" fontId="52" fillId="0" borderId="44" xfId="0" applyFont="1" applyBorder="1" applyAlignment="1" applyProtection="1">
      <alignment horizontal="left"/>
      <protection locked="0"/>
    </xf>
    <xf numFmtId="2" fontId="0" fillId="0" borderId="22" xfId="0" applyNumberFormat="1" applyBorder="1"/>
    <xf numFmtId="166" fontId="0" fillId="0" borderId="22" xfId="0" applyNumberFormat="1" applyBorder="1"/>
    <xf numFmtId="166" fontId="18" fillId="0" borderId="22" xfId="0" applyNumberFormat="1" applyFont="1" applyBorder="1"/>
    <xf numFmtId="2" fontId="6" fillId="0" borderId="22" xfId="0" applyNumberFormat="1" applyFont="1" applyBorder="1"/>
    <xf numFmtId="0" fontId="6" fillId="0" borderId="24" xfId="0" applyFont="1" applyBorder="1" applyAlignment="1">
      <alignment horizontal="center"/>
    </xf>
    <xf numFmtId="2" fontId="6" fillId="0" borderId="26" xfId="0" applyNumberFormat="1" applyFont="1" applyBorder="1" applyAlignment="1">
      <alignment horizontal="center"/>
    </xf>
    <xf numFmtId="168" fontId="6" fillId="0" borderId="27" xfId="0" applyNumberFormat="1" applyFont="1" applyBorder="1" applyAlignment="1">
      <alignment horizontal="center"/>
    </xf>
    <xf numFmtId="166" fontId="6" fillId="0" borderId="27" xfId="0" applyNumberFormat="1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166" fontId="17" fillId="4" borderId="22" xfId="0" applyNumberFormat="1" applyFont="1" applyFill="1" applyBorder="1" applyAlignment="1">
      <alignment horizontal="center"/>
    </xf>
    <xf numFmtId="166" fontId="0" fillId="0" borderId="28" xfId="0" applyNumberFormat="1" applyBorder="1"/>
    <xf numFmtId="166" fontId="0" fillId="0" borderId="29" xfId="0" applyNumberFormat="1" applyBorder="1"/>
    <xf numFmtId="166" fontId="18" fillId="0" borderId="32" xfId="0" applyNumberFormat="1" applyFont="1" applyBorder="1"/>
    <xf numFmtId="166" fontId="0" fillId="0" borderId="6" xfId="0" applyNumberFormat="1" applyBorder="1"/>
    <xf numFmtId="166" fontId="0" fillId="0" borderId="12" xfId="0" applyNumberFormat="1" applyBorder="1"/>
    <xf numFmtId="0" fontId="0" fillId="0" borderId="38" xfId="0" applyBorder="1" applyAlignment="1" applyProtection="1">
      <alignment horizontal="left"/>
      <protection locked="0"/>
    </xf>
    <xf numFmtId="0" fontId="0" fillId="0" borderId="32" xfId="0" applyBorder="1" applyAlignment="1">
      <alignment horizontal="left"/>
    </xf>
    <xf numFmtId="0" fontId="52" fillId="0" borderId="12" xfId="0" applyFont="1" applyBorder="1" applyAlignment="1" applyProtection="1">
      <alignment horizontal="left"/>
      <protection locked="0"/>
    </xf>
    <xf numFmtId="0" fontId="19" fillId="0" borderId="12" xfId="0" applyFont="1" applyBorder="1" applyAlignment="1" applyProtection="1">
      <alignment horizontal="left"/>
      <protection locked="0"/>
    </xf>
    <xf numFmtId="0" fontId="19" fillId="0" borderId="1" xfId="0" applyFont="1" applyBorder="1" applyAlignment="1" applyProtection="1">
      <alignment horizontal="left"/>
      <protection locked="0"/>
    </xf>
    <xf numFmtId="0" fontId="0" fillId="0" borderId="17" xfId="0" applyBorder="1" applyAlignment="1">
      <alignment horizontal="left"/>
    </xf>
    <xf numFmtId="0" fontId="22" fillId="0" borderId="4" xfId="0" applyFont="1" applyBorder="1" applyAlignment="1" applyProtection="1">
      <alignment horizontal="left"/>
      <protection locked="0"/>
    </xf>
    <xf numFmtId="0" fontId="22" fillId="0" borderId="66" xfId="0" applyFont="1" applyBorder="1" applyAlignment="1" applyProtection="1">
      <alignment horizontal="left"/>
      <protection locked="0"/>
    </xf>
    <xf numFmtId="1" fontId="6" fillId="0" borderId="66" xfId="0" applyNumberFormat="1" applyFont="1" applyBorder="1" applyAlignment="1" applyProtection="1">
      <alignment horizontal="center"/>
      <protection locked="0"/>
    </xf>
    <xf numFmtId="1" fontId="19" fillId="0" borderId="66" xfId="0" applyNumberFormat="1" applyFont="1" applyBorder="1" applyAlignment="1" applyProtection="1">
      <alignment horizontal="center"/>
      <protection locked="0"/>
    </xf>
    <xf numFmtId="166" fontId="6" fillId="0" borderId="66" xfId="0" applyNumberFormat="1" applyFont="1" applyBorder="1" applyAlignment="1" applyProtection="1">
      <alignment horizontal="center"/>
      <protection locked="0"/>
    </xf>
    <xf numFmtId="168" fontId="49" fillId="0" borderId="66" xfId="0" applyNumberFormat="1" applyFont="1" applyBorder="1" applyAlignment="1" applyProtection="1">
      <alignment horizontal="center"/>
      <protection locked="0"/>
    </xf>
    <xf numFmtId="166" fontId="0" fillId="0" borderId="5" xfId="0" applyNumberFormat="1" applyBorder="1" applyAlignment="1">
      <alignment horizontal="center"/>
    </xf>
    <xf numFmtId="0" fontId="22" fillId="0" borderId="10" xfId="0" applyFont="1" applyBorder="1" applyAlignment="1" applyProtection="1">
      <alignment horizontal="left"/>
      <protection locked="0"/>
    </xf>
    <xf numFmtId="0" fontId="22" fillId="0" borderId="22" xfId="0" applyFont="1" applyBorder="1" applyAlignment="1" applyProtection="1">
      <alignment horizontal="left"/>
      <protection locked="0"/>
    </xf>
    <xf numFmtId="1" fontId="6" fillId="0" borderId="22" xfId="0" applyNumberFormat="1" applyFont="1" applyBorder="1" applyAlignment="1" applyProtection="1">
      <alignment horizontal="center"/>
      <protection locked="0"/>
    </xf>
    <xf numFmtId="1" fontId="19" fillId="0" borderId="22" xfId="0" applyNumberFormat="1" applyFont="1" applyBorder="1" applyAlignment="1" applyProtection="1">
      <alignment horizontal="center"/>
      <protection locked="0"/>
    </xf>
    <xf numFmtId="168" fontId="49" fillId="0" borderId="22" xfId="0" applyNumberFormat="1" applyFont="1" applyBorder="1" applyAlignment="1" applyProtection="1">
      <alignment horizontal="center"/>
      <protection locked="0"/>
    </xf>
    <xf numFmtId="0" fontId="22" fillId="0" borderId="48" xfId="0" applyFont="1" applyBorder="1" applyAlignment="1" applyProtection="1">
      <alignment horizontal="left"/>
      <protection locked="0"/>
    </xf>
    <xf numFmtId="0" fontId="22" fillId="0" borderId="67" xfId="0" applyFont="1" applyBorder="1" applyAlignment="1" applyProtection="1">
      <alignment horizontal="left"/>
      <protection locked="0"/>
    </xf>
    <xf numFmtId="1" fontId="6" fillId="0" borderId="67" xfId="0" applyNumberFormat="1" applyFont="1" applyBorder="1" applyAlignment="1" applyProtection="1">
      <alignment horizontal="center"/>
      <protection locked="0"/>
    </xf>
    <xf numFmtId="1" fontId="19" fillId="0" borderId="67" xfId="0" applyNumberFormat="1" applyFont="1" applyBorder="1" applyAlignment="1" applyProtection="1">
      <alignment horizontal="center"/>
      <protection locked="0"/>
    </xf>
    <xf numFmtId="166" fontId="6" fillId="0" borderId="67" xfId="0" applyNumberFormat="1" applyFont="1" applyBorder="1" applyAlignment="1" applyProtection="1">
      <alignment horizontal="center"/>
      <protection locked="0"/>
    </xf>
    <xf numFmtId="168" fontId="49" fillId="0" borderId="67" xfId="0" applyNumberFormat="1" applyFont="1" applyBorder="1" applyAlignment="1" applyProtection="1">
      <alignment horizontal="center"/>
      <protection locked="0"/>
    </xf>
    <xf numFmtId="166" fontId="0" fillId="0" borderId="68" xfId="0" applyNumberFormat="1" applyBorder="1" applyAlignment="1">
      <alignment horizontal="center"/>
    </xf>
    <xf numFmtId="0" fontId="9" fillId="0" borderId="8" xfId="0" applyFont="1" applyBorder="1"/>
    <xf numFmtId="0" fontId="9" fillId="0" borderId="9" xfId="0" applyFont="1" applyBorder="1"/>
    <xf numFmtId="0" fontId="2" fillId="0" borderId="8" xfId="0" applyFont="1" applyBorder="1"/>
    <xf numFmtId="0" fontId="2" fillId="0" borderId="9" xfId="0" applyFont="1" applyBorder="1"/>
    <xf numFmtId="0" fontId="53" fillId="0" borderId="36" xfId="0" applyFont="1" applyBorder="1" applyAlignment="1" applyProtection="1">
      <alignment horizontal="left"/>
      <protection locked="0"/>
    </xf>
    <xf numFmtId="0" fontId="54" fillId="0" borderId="38" xfId="0" applyFont="1" applyBorder="1" applyAlignment="1" applyProtection="1">
      <alignment horizontal="left"/>
      <protection locked="0"/>
    </xf>
    <xf numFmtId="0" fontId="54" fillId="0" borderId="20" xfId="0" applyFont="1" applyBorder="1" applyAlignment="1" applyProtection="1">
      <alignment horizontal="left"/>
      <protection locked="0"/>
    </xf>
    <xf numFmtId="0" fontId="54" fillId="0" borderId="0" xfId="0" applyFont="1" applyAlignment="1" applyProtection="1">
      <alignment horizontal="left"/>
      <protection locked="0"/>
    </xf>
    <xf numFmtId="0" fontId="54" fillId="0" borderId="30" xfId="0" applyFont="1" applyBorder="1" applyAlignment="1" applyProtection="1">
      <alignment horizontal="left"/>
      <protection locked="0"/>
    </xf>
    <xf numFmtId="0" fontId="54" fillId="0" borderId="32" xfId="0" applyFont="1" applyBorder="1" applyAlignment="1" applyProtection="1">
      <alignment horizontal="left"/>
      <protection locked="0"/>
    </xf>
    <xf numFmtId="0" fontId="44" fillId="0" borderId="37" xfId="0" applyFont="1" applyBorder="1" applyAlignment="1" applyProtection="1">
      <alignment horizontal="right" vertical="center" wrapText="1"/>
      <protection locked="0"/>
    </xf>
    <xf numFmtId="0" fontId="44" fillId="0" borderId="40" xfId="0" applyFont="1" applyBorder="1" applyAlignment="1" applyProtection="1">
      <alignment horizontal="right" vertical="center" wrapText="1"/>
      <protection locked="0"/>
    </xf>
    <xf numFmtId="0" fontId="44" fillId="0" borderId="33" xfId="0" applyFont="1" applyBorder="1" applyAlignment="1" applyProtection="1">
      <alignment horizontal="right" vertical="center" wrapText="1"/>
      <protection locked="0"/>
    </xf>
    <xf numFmtId="0" fontId="28" fillId="0" borderId="0" xfId="0" applyFont="1" applyAlignment="1">
      <alignment vertical="top" wrapText="1"/>
    </xf>
    <xf numFmtId="0" fontId="0" fillId="0" borderId="36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2" fillId="0" borderId="2" xfId="0" applyFont="1" applyBorder="1"/>
    <xf numFmtId="0" fontId="2" fillId="0" borderId="3" xfId="0" applyFont="1" applyBorder="1"/>
    <xf numFmtId="165" fontId="16" fillId="0" borderId="20" xfId="0" applyNumberFormat="1" applyFont="1" applyBorder="1" applyAlignment="1">
      <alignment horizontal="center"/>
    </xf>
    <xf numFmtId="165" fontId="16" fillId="0" borderId="0" xfId="0" applyNumberFormat="1" applyFont="1" applyAlignment="1">
      <alignment horizontal="center"/>
    </xf>
    <xf numFmtId="0" fontId="0" fillId="0" borderId="0" xfId="0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center"/>
      <protection locked="0"/>
    </xf>
    <xf numFmtId="0" fontId="0" fillId="0" borderId="0" xfId="0"/>
    <xf numFmtId="0" fontId="8" fillId="0" borderId="62" xfId="0" applyFont="1" applyBorder="1"/>
    <xf numFmtId="0" fontId="8" fillId="0" borderId="63" xfId="0" applyFont="1" applyBorder="1"/>
    <xf numFmtId="0" fontId="1" fillId="0" borderId="8" xfId="0" applyFont="1" applyBorder="1" applyAlignment="1">
      <alignment horizontal="right"/>
    </xf>
    <xf numFmtId="0" fontId="48" fillId="0" borderId="9" xfId="0" applyFont="1" applyBorder="1" applyAlignment="1">
      <alignment horizontal="right"/>
    </xf>
    <xf numFmtId="0" fontId="2" fillId="0" borderId="64" xfId="0" applyFont="1" applyBorder="1"/>
    <xf numFmtId="0" fontId="0" fillId="0" borderId="43" xfId="0" applyBorder="1"/>
    <xf numFmtId="0" fontId="0" fillId="0" borderId="65" xfId="0" applyBorder="1"/>
    <xf numFmtId="0" fontId="5" fillId="0" borderId="8" xfId="0" applyFont="1" applyBorder="1"/>
    <xf numFmtId="0" fontId="0" fillId="0" borderId="12" xfId="0" applyBorder="1"/>
    <xf numFmtId="0" fontId="0" fillId="0" borderId="9" xfId="0" applyBorder="1"/>
    <xf numFmtId="0" fontId="0" fillId="0" borderId="0" xfId="0" applyAlignment="1">
      <alignment horizontal="left"/>
    </xf>
    <xf numFmtId="0" fontId="23" fillId="0" borderId="0" xfId="0" applyFont="1" applyAlignment="1" applyProtection="1">
      <alignment horizontal="center"/>
      <protection locked="0"/>
    </xf>
    <xf numFmtId="0" fontId="23" fillId="0" borderId="0" xfId="0" applyFont="1" applyAlignment="1">
      <alignment horizontal="center"/>
    </xf>
    <xf numFmtId="0" fontId="55" fillId="0" borderId="36" xfId="0" applyFont="1" applyBorder="1" applyAlignment="1">
      <alignment horizontal="center"/>
    </xf>
    <xf numFmtId="0" fontId="55" fillId="0" borderId="38" xfId="0" applyFont="1" applyBorder="1" applyAlignment="1">
      <alignment horizontal="center"/>
    </xf>
    <xf numFmtId="0" fontId="55" fillId="0" borderId="30" xfId="0" applyFont="1" applyBorder="1" applyAlignment="1">
      <alignment horizontal="center"/>
    </xf>
    <xf numFmtId="0" fontId="55" fillId="0" borderId="32" xfId="0" applyFont="1" applyBorder="1" applyAlignment="1">
      <alignment horizontal="center"/>
    </xf>
    <xf numFmtId="0" fontId="0" fillId="0" borderId="37" xfId="0" applyBorder="1" applyAlignment="1">
      <alignment horizontal="left" vertical="center" wrapText="1"/>
    </xf>
    <xf numFmtId="0" fontId="0" fillId="0" borderId="33" xfId="0" applyBorder="1" applyAlignment="1">
      <alignment horizontal="left" vertical="center"/>
    </xf>
    <xf numFmtId="0" fontId="48" fillId="0" borderId="0" xfId="0" applyFont="1"/>
    <xf numFmtId="0" fontId="18" fillId="0" borderId="0" xfId="0" applyFont="1" applyAlignment="1">
      <alignment horizontal="left"/>
    </xf>
    <xf numFmtId="0" fontId="34" fillId="0" borderId="0" xfId="0" applyFont="1" applyAlignment="1">
      <alignment horizontal="right" vertical="center"/>
    </xf>
    <xf numFmtId="0" fontId="34" fillId="0" borderId="0" xfId="0" applyFont="1" applyAlignment="1">
      <alignment horizontal="left" vertical="center" shrinkToFit="1"/>
    </xf>
    <xf numFmtId="0" fontId="34" fillId="0" borderId="0" xfId="0" applyFont="1" applyAlignment="1">
      <alignment horizontal="right" vertical="center" shrinkToFit="1"/>
    </xf>
    <xf numFmtId="170" fontId="36" fillId="0" borderId="0" xfId="0" applyNumberFormat="1" applyFont="1" applyAlignment="1">
      <alignment horizontal="left" vertical="center" shrinkToFit="1"/>
    </xf>
    <xf numFmtId="0" fontId="34" fillId="7" borderId="0" xfId="0" applyFont="1" applyFill="1" applyAlignment="1">
      <alignment horizontal="right" vertical="center"/>
    </xf>
    <xf numFmtId="0" fontId="34" fillId="7" borderId="55" xfId="0" applyFont="1" applyFill="1" applyBorder="1" applyAlignment="1">
      <alignment horizontal="right" vertical="center"/>
    </xf>
    <xf numFmtId="170" fontId="34" fillId="0" borderId="0" xfId="0" applyNumberFormat="1" applyFont="1" applyAlignment="1">
      <alignment horizontal="center" vertical="center" shrinkToFit="1"/>
    </xf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1524000</xdr:colOff>
      <xdr:row>80</xdr:row>
      <xdr:rowOff>57150</xdr:rowOff>
    </xdr:from>
    <xdr:to>
      <xdr:col>4</xdr:col>
      <xdr:colOff>533400</xdr:colOff>
      <xdr:row>82</xdr:row>
      <xdr:rowOff>142875</xdr:rowOff>
    </xdr:to>
    <xdr:sp macro="" textlink="">
      <xdr:nvSpPr>
        <xdr:cNvPr id="2" name="AutoShap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4838700" y="14792325"/>
          <a:ext cx="647700" cy="46672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  <a:gd name="T10" fmla="*/ 0 w 21600"/>
            <a:gd name="T11" fmla="*/ 0 h 21600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2306 w 21600"/>
            <a:gd name="T19" fmla="*/ 0 h 21600"/>
            <a:gd name="T20" fmla="*/ 20124 w 21600"/>
            <a:gd name="T21" fmla="*/ 10799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 stroke="0">
              <a:moveTo>
                <a:pt x="2200" y="4266"/>
              </a:moveTo>
              <a:cubicBezTo>
                <a:pt x="4242" y="1578"/>
                <a:pt x="7424" y="-1"/>
                <a:pt x="10800" y="0"/>
              </a:cubicBezTo>
              <a:cubicBezTo>
                <a:pt x="14592" y="0"/>
                <a:pt x="18107" y="1989"/>
                <a:pt x="20059" y="5240"/>
              </a:cubicBezTo>
              <a:lnTo>
                <a:pt x="10800" y="10800"/>
              </a:lnTo>
              <a:close/>
            </a:path>
            <a:path w="21600" h="21600" fill="none">
              <a:moveTo>
                <a:pt x="2200" y="4266"/>
              </a:moveTo>
              <a:cubicBezTo>
                <a:pt x="4242" y="1578"/>
                <a:pt x="7424" y="-1"/>
                <a:pt x="10800" y="0"/>
              </a:cubicBezTo>
              <a:cubicBezTo>
                <a:pt x="14592" y="0"/>
                <a:pt x="18107" y="1989"/>
                <a:pt x="20059" y="5240"/>
              </a:cubicBezTo>
            </a:path>
          </a:pathLst>
        </a:cu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19050</xdr:colOff>
      <xdr:row>79</xdr:row>
      <xdr:rowOff>85725</xdr:rowOff>
    </xdr:from>
    <xdr:to>
      <xdr:col>5</xdr:col>
      <xdr:colOff>0</xdr:colOff>
      <xdr:row>81</xdr:row>
      <xdr:rowOff>171450</xdr:rowOff>
    </xdr:to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 rot="10800000">
          <a:off x="4972050" y="14630400"/>
          <a:ext cx="666750" cy="46672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  <a:gd name="T10" fmla="*/ 0 w 21600"/>
            <a:gd name="T11" fmla="*/ 0 h 21600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2306 w 21600"/>
            <a:gd name="T19" fmla="*/ 0 h 21600"/>
            <a:gd name="T20" fmla="*/ 20124 w 21600"/>
            <a:gd name="T21" fmla="*/ 10799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 stroke="0">
              <a:moveTo>
                <a:pt x="2200" y="4266"/>
              </a:moveTo>
              <a:cubicBezTo>
                <a:pt x="4242" y="1578"/>
                <a:pt x="7424" y="-1"/>
                <a:pt x="10800" y="0"/>
              </a:cubicBezTo>
              <a:cubicBezTo>
                <a:pt x="14592" y="0"/>
                <a:pt x="18107" y="1989"/>
                <a:pt x="20059" y="5240"/>
              </a:cubicBezTo>
              <a:lnTo>
                <a:pt x="10800" y="10800"/>
              </a:lnTo>
              <a:close/>
            </a:path>
            <a:path w="21600" h="21600" fill="none">
              <a:moveTo>
                <a:pt x="2200" y="4266"/>
              </a:moveTo>
              <a:cubicBezTo>
                <a:pt x="4242" y="1578"/>
                <a:pt x="7424" y="-1"/>
                <a:pt x="10800" y="0"/>
              </a:cubicBezTo>
              <a:cubicBezTo>
                <a:pt x="14592" y="0"/>
                <a:pt x="18107" y="1989"/>
                <a:pt x="20059" y="5240"/>
              </a:cubicBezTo>
            </a:path>
          </a:pathLst>
        </a:cu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1524000</xdr:colOff>
      <xdr:row>80</xdr:row>
      <xdr:rowOff>57150</xdr:rowOff>
    </xdr:from>
    <xdr:to>
      <xdr:col>4</xdr:col>
      <xdr:colOff>533400</xdr:colOff>
      <xdr:row>82</xdr:row>
      <xdr:rowOff>142875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4838700" y="14792325"/>
          <a:ext cx="647700" cy="46672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  <a:gd name="T10" fmla="*/ 0 w 21600"/>
            <a:gd name="T11" fmla="*/ 0 h 21600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2306 w 21600"/>
            <a:gd name="T19" fmla="*/ 0 h 21600"/>
            <a:gd name="T20" fmla="*/ 20124 w 21600"/>
            <a:gd name="T21" fmla="*/ 10799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 stroke="0">
              <a:moveTo>
                <a:pt x="2200" y="4266"/>
              </a:moveTo>
              <a:cubicBezTo>
                <a:pt x="4242" y="1578"/>
                <a:pt x="7424" y="-1"/>
                <a:pt x="10800" y="0"/>
              </a:cubicBezTo>
              <a:cubicBezTo>
                <a:pt x="14592" y="0"/>
                <a:pt x="18107" y="1989"/>
                <a:pt x="20059" y="5240"/>
              </a:cubicBezTo>
              <a:lnTo>
                <a:pt x="10800" y="10800"/>
              </a:lnTo>
              <a:close/>
            </a:path>
            <a:path w="21600" h="21600" fill="none">
              <a:moveTo>
                <a:pt x="2200" y="4266"/>
              </a:moveTo>
              <a:cubicBezTo>
                <a:pt x="4242" y="1578"/>
                <a:pt x="7424" y="-1"/>
                <a:pt x="10800" y="0"/>
              </a:cubicBezTo>
              <a:cubicBezTo>
                <a:pt x="14592" y="0"/>
                <a:pt x="18107" y="1989"/>
                <a:pt x="20059" y="5240"/>
              </a:cubicBezTo>
            </a:path>
          </a:pathLst>
        </a:cu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19050</xdr:colOff>
      <xdr:row>79</xdr:row>
      <xdr:rowOff>85725</xdr:rowOff>
    </xdr:from>
    <xdr:to>
      <xdr:col>5</xdr:col>
      <xdr:colOff>0</xdr:colOff>
      <xdr:row>81</xdr:row>
      <xdr:rowOff>171450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rot="10800000">
          <a:off x="4972050" y="14630400"/>
          <a:ext cx="666750" cy="46672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  <a:gd name="T10" fmla="*/ 0 w 21600"/>
            <a:gd name="T11" fmla="*/ 0 h 21600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2306 w 21600"/>
            <a:gd name="T19" fmla="*/ 0 h 21600"/>
            <a:gd name="T20" fmla="*/ 20124 w 21600"/>
            <a:gd name="T21" fmla="*/ 10799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 stroke="0">
              <a:moveTo>
                <a:pt x="2200" y="4266"/>
              </a:moveTo>
              <a:cubicBezTo>
                <a:pt x="4242" y="1578"/>
                <a:pt x="7424" y="-1"/>
                <a:pt x="10800" y="0"/>
              </a:cubicBezTo>
              <a:cubicBezTo>
                <a:pt x="14592" y="0"/>
                <a:pt x="18107" y="1989"/>
                <a:pt x="20059" y="5240"/>
              </a:cubicBezTo>
              <a:lnTo>
                <a:pt x="10800" y="10800"/>
              </a:lnTo>
              <a:close/>
            </a:path>
            <a:path w="21600" h="21600" fill="none">
              <a:moveTo>
                <a:pt x="2200" y="4266"/>
              </a:moveTo>
              <a:cubicBezTo>
                <a:pt x="4242" y="1578"/>
                <a:pt x="7424" y="-1"/>
                <a:pt x="10800" y="0"/>
              </a:cubicBezTo>
              <a:cubicBezTo>
                <a:pt x="14592" y="0"/>
                <a:pt x="18107" y="1989"/>
                <a:pt x="20059" y="5240"/>
              </a:cubicBezTo>
            </a:path>
          </a:pathLst>
        </a:cu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432266</xdr:colOff>
      <xdr:row>1</xdr:row>
      <xdr:rowOff>230707</xdr:rowOff>
    </xdr:from>
    <xdr:to>
      <xdr:col>6</xdr:col>
      <xdr:colOff>1030346</xdr:colOff>
      <xdr:row>3</xdr:row>
      <xdr:rowOff>279898</xdr:rowOff>
    </xdr:to>
    <xdr:pic>
      <xdr:nvPicPr>
        <xdr:cNvPr id="21" name="Resim 7" descr="\\192.168.1.15\documents\EGE GOZETIM\ISO 9001- 17020\logolar\türkak\AB-0104-M.jp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6623" y="431321"/>
          <a:ext cx="598080" cy="94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155058</xdr:colOff>
      <xdr:row>1</xdr:row>
      <xdr:rowOff>88605</xdr:rowOff>
    </xdr:from>
    <xdr:to>
      <xdr:col>1</xdr:col>
      <xdr:colOff>1324253</xdr:colOff>
      <xdr:row>3</xdr:row>
      <xdr:rowOff>266763</xdr:rowOff>
    </xdr:to>
    <xdr:pic>
      <xdr:nvPicPr>
        <xdr:cNvPr id="22" name="Resim 5" descr="R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215" y="287965"/>
          <a:ext cx="1169195" cy="107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50759</xdr:colOff>
      <xdr:row>1</xdr:row>
      <xdr:rowOff>142654</xdr:rowOff>
    </xdr:from>
    <xdr:to>
      <xdr:col>5</xdr:col>
      <xdr:colOff>1443533</xdr:colOff>
      <xdr:row>3</xdr:row>
      <xdr:rowOff>100629</xdr:rowOff>
    </xdr:to>
    <xdr:pic>
      <xdr:nvPicPr>
        <xdr:cNvPr id="23" name="Resim 7" descr="R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5119" y="342014"/>
          <a:ext cx="5413211" cy="855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916426</xdr:colOff>
      <xdr:row>2</xdr:row>
      <xdr:rowOff>139551</xdr:rowOff>
    </xdr:from>
    <xdr:to>
      <xdr:col>6</xdr:col>
      <xdr:colOff>366699</xdr:colOff>
      <xdr:row>3</xdr:row>
      <xdr:rowOff>287806</xdr:rowOff>
    </xdr:to>
    <xdr:pic>
      <xdr:nvPicPr>
        <xdr:cNvPr id="24" name="Resim 23" descr="\\172.16.11.15\documents\EGE GOZETIM\ISO 17020\logolar\TUVRHEINLAND\TR-Testmark_9000005283_EN_CMYK_without-QR-Code.jp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1223" y="914842"/>
          <a:ext cx="1011929" cy="4694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77529</xdr:colOff>
      <xdr:row>69</xdr:row>
      <xdr:rowOff>55378</xdr:rowOff>
    </xdr:from>
    <xdr:to>
      <xdr:col>6</xdr:col>
      <xdr:colOff>884054</xdr:colOff>
      <xdr:row>71</xdr:row>
      <xdr:rowOff>121832</xdr:rowOff>
    </xdr:to>
    <xdr:pic>
      <xdr:nvPicPr>
        <xdr:cNvPr id="26" name="Resim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686" y="15107093"/>
          <a:ext cx="7883821" cy="4430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615010</xdr:colOff>
      <xdr:row>57</xdr:row>
      <xdr:rowOff>147890</xdr:rowOff>
    </xdr:from>
    <xdr:to>
      <xdr:col>6</xdr:col>
      <xdr:colOff>530833</xdr:colOff>
      <xdr:row>69</xdr:row>
      <xdr:rowOff>41634</xdr:rowOff>
    </xdr:to>
    <xdr:pic>
      <xdr:nvPicPr>
        <xdr:cNvPr id="6" name="Resi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5475" y="12895884"/>
          <a:ext cx="2551811" cy="21753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8</xdr:col>
      <xdr:colOff>171088</xdr:colOff>
      <xdr:row>1</xdr:row>
      <xdr:rowOff>0</xdr:rowOff>
    </xdr:to>
    <xdr:cxnSp macro="">
      <xdr:nvCxnSpPr>
        <xdr:cNvPr id="2" name="1 Düz Bağlayıcı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884714" y="190500"/>
          <a:ext cx="4204245" cy="0"/>
        </a:xfrm>
        <a:prstGeom prst="line">
          <a:avLst/>
        </a:prstGeom>
        <a:ln w="19050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77230</xdr:colOff>
      <xdr:row>1</xdr:row>
      <xdr:rowOff>115843</xdr:rowOff>
    </xdr:from>
    <xdr:to>
      <xdr:col>1</xdr:col>
      <xdr:colOff>1246425</xdr:colOff>
      <xdr:row>2</xdr:row>
      <xdr:rowOff>726797</xdr:rowOff>
    </xdr:to>
    <xdr:pic>
      <xdr:nvPicPr>
        <xdr:cNvPr id="17" name="Resim 5" descr="R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196" y="321789"/>
          <a:ext cx="1169195" cy="1074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90101</xdr:colOff>
      <xdr:row>1</xdr:row>
      <xdr:rowOff>102972</xdr:rowOff>
    </xdr:from>
    <xdr:to>
      <xdr:col>11</xdr:col>
      <xdr:colOff>154311</xdr:colOff>
      <xdr:row>2</xdr:row>
      <xdr:rowOff>493743</xdr:rowOff>
    </xdr:to>
    <xdr:pic>
      <xdr:nvPicPr>
        <xdr:cNvPr id="18" name="Resim 7" descr="R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2973" y="308918"/>
          <a:ext cx="5405933" cy="854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330942</xdr:colOff>
      <xdr:row>1</xdr:row>
      <xdr:rowOff>115844</xdr:rowOff>
    </xdr:from>
    <xdr:to>
      <xdr:col>13</xdr:col>
      <xdr:colOff>929022</xdr:colOff>
      <xdr:row>2</xdr:row>
      <xdr:rowOff>696578</xdr:rowOff>
    </xdr:to>
    <xdr:pic>
      <xdr:nvPicPr>
        <xdr:cNvPr id="19" name="Resim 7" descr="\\192.168.1.15\documents\EGE GOZETIM\ISO 9001- 17020\logolar\türkak\AB-0104-M.jpg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5976" y="321790"/>
          <a:ext cx="598080" cy="1044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12872</xdr:colOff>
      <xdr:row>2</xdr:row>
      <xdr:rowOff>235039</xdr:rowOff>
    </xdr:from>
    <xdr:to>
      <xdr:col>13</xdr:col>
      <xdr:colOff>265375</xdr:colOff>
      <xdr:row>2</xdr:row>
      <xdr:rowOff>704486</xdr:rowOff>
    </xdr:to>
    <xdr:pic>
      <xdr:nvPicPr>
        <xdr:cNvPr id="20" name="Resim 19" descr="\\172.16.11.15\documents\EGE GOZETIM\ISO 17020\logolar\TUVRHEINLAND\TR-Testmark_9000005283_EN_CMYK_without-QR-Code.jpg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8480" y="904363"/>
          <a:ext cx="1011929" cy="4694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116143</xdr:colOff>
      <xdr:row>74</xdr:row>
      <xdr:rowOff>16761</xdr:rowOff>
    </xdr:from>
    <xdr:to>
      <xdr:col>11</xdr:col>
      <xdr:colOff>348821</xdr:colOff>
      <xdr:row>77</xdr:row>
      <xdr:rowOff>77230</xdr:rowOff>
    </xdr:to>
    <xdr:pic>
      <xdr:nvPicPr>
        <xdr:cNvPr id="26" name="Resim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109" y="19864802"/>
          <a:ext cx="10993354" cy="69117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524579</xdr:colOff>
      <xdr:row>55</xdr:row>
      <xdr:rowOff>46629</xdr:rowOff>
    </xdr:from>
    <xdr:to>
      <xdr:col>12</xdr:col>
      <xdr:colOff>207800</xdr:colOff>
      <xdr:row>64</xdr:row>
      <xdr:rowOff>120255</xdr:rowOff>
    </xdr:to>
    <xdr:pic>
      <xdr:nvPicPr>
        <xdr:cNvPr id="8" name="Resim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1948" y="15259429"/>
          <a:ext cx="2644178" cy="22185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47625</xdr:rowOff>
    </xdr:from>
    <xdr:to>
      <xdr:col>3</xdr:col>
      <xdr:colOff>133350</xdr:colOff>
      <xdr:row>9</xdr:row>
      <xdr:rowOff>95250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>
          <a:grpSpLocks/>
        </xdr:cNvGrpSpPr>
      </xdr:nvGrpSpPr>
      <xdr:grpSpPr bwMode="auto">
        <a:xfrm>
          <a:off x="38100" y="238125"/>
          <a:ext cx="1924050" cy="1571625"/>
          <a:chOff x="62" y="331"/>
          <a:chExt cx="2302" cy="2131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GrpSpPr>
            <a:grpSpLocks/>
          </xdr:cNvGrpSpPr>
        </xdr:nvGrpSpPr>
        <xdr:grpSpPr bwMode="auto">
          <a:xfrm>
            <a:off x="62" y="658"/>
            <a:ext cx="2302" cy="1804"/>
            <a:chOff x="62" y="658"/>
            <a:chExt cx="2302" cy="1804"/>
          </a:xfrm>
        </xdr:grpSpPr>
        <xdr:grpSp>
          <xdr:nvGrpSpPr>
            <xdr:cNvPr id="5" name="Group 3">
              <a:extLst>
                <a:ext uri="{FF2B5EF4-FFF2-40B4-BE49-F238E27FC236}">
                  <a16:creationId xmlns:a16="http://schemas.microsoft.com/office/drawing/2014/main" id="{00000000-0008-0000-0200-000005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72" y="658"/>
              <a:ext cx="1892" cy="1330"/>
              <a:chOff x="472" y="658"/>
              <a:chExt cx="1892" cy="1330"/>
            </a:xfrm>
          </xdr:grpSpPr>
          <xdr:grpSp>
            <xdr:nvGrpSpPr>
              <xdr:cNvPr id="10" name="Group 4">
                <a:extLst>
                  <a:ext uri="{FF2B5EF4-FFF2-40B4-BE49-F238E27FC236}">
                    <a16:creationId xmlns:a16="http://schemas.microsoft.com/office/drawing/2014/main" id="{00000000-0008-0000-0200-00000A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72" y="658"/>
                <a:ext cx="1892" cy="1330"/>
                <a:chOff x="472" y="658"/>
                <a:chExt cx="1892" cy="1330"/>
              </a:xfrm>
            </xdr:grpSpPr>
            <xdr:sp macro="" textlink="">
              <xdr:nvSpPr>
                <xdr:cNvPr id="12" name="Freeform 5">
                  <a:extLst>
                    <a:ext uri="{FF2B5EF4-FFF2-40B4-BE49-F238E27FC236}">
                      <a16:creationId xmlns:a16="http://schemas.microsoft.com/office/drawing/2014/main" id="{00000000-0008-0000-0200-00000C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472" y="658"/>
                  <a:ext cx="1875" cy="1330"/>
                </a:xfrm>
                <a:custGeom>
                  <a:avLst/>
                  <a:gdLst>
                    <a:gd name="T0" fmla="*/ 0 w 130"/>
                    <a:gd name="T1" fmla="*/ 0 h 93"/>
                    <a:gd name="T2" fmla="*/ 0 w 130"/>
                    <a:gd name="T3" fmla="*/ 2147483647 h 93"/>
                    <a:gd name="T4" fmla="*/ 2147483647 w 130"/>
                    <a:gd name="T5" fmla="*/ 2147483647 h 93"/>
                    <a:gd name="T6" fmla="*/ 2147483647 w 130"/>
                    <a:gd name="T7" fmla="*/ 2147483647 h 93"/>
                    <a:gd name="T8" fmla="*/ 2147483647 w 130"/>
                    <a:gd name="T9" fmla="*/ 2147483647 h 93"/>
                    <a:gd name="T10" fmla="*/ 2147483647 w 130"/>
                    <a:gd name="T11" fmla="*/ 0 h 93"/>
                    <a:gd name="T12" fmla="*/ 0 w 130"/>
                    <a:gd name="T13" fmla="*/ 0 h 93"/>
                    <a:gd name="T14" fmla="*/ 0 60000 65536"/>
                    <a:gd name="T15" fmla="*/ 0 60000 65536"/>
                    <a:gd name="T16" fmla="*/ 0 60000 65536"/>
                    <a:gd name="T17" fmla="*/ 0 60000 65536"/>
                    <a:gd name="T18" fmla="*/ 0 60000 65536"/>
                    <a:gd name="T19" fmla="*/ 0 60000 65536"/>
                    <a:gd name="T20" fmla="*/ 0 60000 65536"/>
                    <a:gd name="T21" fmla="*/ 0 w 130"/>
                    <a:gd name="T22" fmla="*/ 0 h 93"/>
                    <a:gd name="T23" fmla="*/ 130 w 130"/>
                    <a:gd name="T24" fmla="*/ 93 h 93"/>
                  </a:gdLst>
                  <a:ahLst/>
                  <a:cxnLst>
                    <a:cxn ang="T14">
                      <a:pos x="T0" y="T1"/>
                    </a:cxn>
                    <a:cxn ang="T15">
                      <a:pos x="T2" y="T3"/>
                    </a:cxn>
                    <a:cxn ang="T16">
                      <a:pos x="T4" y="T5"/>
                    </a:cxn>
                    <a:cxn ang="T17">
                      <a:pos x="T6" y="T7"/>
                    </a:cxn>
                    <a:cxn ang="T18">
                      <a:pos x="T8" y="T9"/>
                    </a:cxn>
                    <a:cxn ang="T19">
                      <a:pos x="T10" y="T11"/>
                    </a:cxn>
                    <a:cxn ang="T20">
                      <a:pos x="T12" y="T13"/>
                    </a:cxn>
                  </a:cxnLst>
                  <a:rect l="T21" t="T22" r="T23" b="T24"/>
                  <a:pathLst>
                    <a:path w="130" h="93">
                      <a:moveTo>
                        <a:pt x="0" y="0"/>
                      </a:moveTo>
                      <a:lnTo>
                        <a:pt x="0" y="93"/>
                      </a:lnTo>
                      <a:lnTo>
                        <a:pt x="130" y="93"/>
                      </a:lnTo>
                      <a:lnTo>
                        <a:pt x="130" y="6"/>
                      </a:lnTo>
                      <a:lnTo>
                        <a:pt x="7" y="6"/>
                      </a:lnTo>
                      <a:lnTo>
                        <a:pt x="7" y="0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solidFill>
                  <a:srgbClr val="FFFFFF"/>
                </a:solidFill>
                <a:ln w="9360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3" name="Freeform 6">
                  <a:extLst>
                    <a:ext uri="{FF2B5EF4-FFF2-40B4-BE49-F238E27FC236}">
                      <a16:creationId xmlns:a16="http://schemas.microsoft.com/office/drawing/2014/main" id="{00000000-0008-0000-0200-00000D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489" y="1183"/>
                  <a:ext cx="1875" cy="776"/>
                </a:xfrm>
                <a:custGeom>
                  <a:avLst/>
                  <a:gdLst>
                    <a:gd name="T0" fmla="*/ 0 w 130"/>
                    <a:gd name="T1" fmla="*/ 0 h 55"/>
                    <a:gd name="T2" fmla="*/ 2147483647 w 130"/>
                    <a:gd name="T3" fmla="*/ 2147483647 h 55"/>
                    <a:gd name="T4" fmla="*/ 0 w 130"/>
                    <a:gd name="T5" fmla="*/ 2147483647 h 55"/>
                    <a:gd name="T6" fmla="*/ 0 w 130"/>
                    <a:gd name="T7" fmla="*/ 0 h 55"/>
                    <a:gd name="T8" fmla="*/ 0 60000 65536"/>
                    <a:gd name="T9" fmla="*/ 0 60000 65536"/>
                    <a:gd name="T10" fmla="*/ 0 60000 65536"/>
                    <a:gd name="T11" fmla="*/ 0 60000 65536"/>
                    <a:gd name="T12" fmla="*/ 0 w 130"/>
                    <a:gd name="T13" fmla="*/ 0 h 55"/>
                    <a:gd name="T14" fmla="*/ 130 w 130"/>
                    <a:gd name="T15" fmla="*/ 55 h 55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T12" t="T13" r="T14" b="T15"/>
                  <a:pathLst>
                    <a:path w="130" h="55">
                      <a:moveTo>
                        <a:pt x="0" y="0"/>
                      </a:moveTo>
                      <a:lnTo>
                        <a:pt x="130" y="55"/>
                      </a:lnTo>
                      <a:lnTo>
                        <a:pt x="0" y="55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solidFill>
                  <a:srgbClr val="33CCCC"/>
                </a:solidFill>
                <a:ln w="9360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sp macro="" textlink="">
            <xdr:nvSpPr>
              <xdr:cNvPr id="11" name="WordArt 7">
                <a:extLst>
                  <a:ext uri="{FF2B5EF4-FFF2-40B4-BE49-F238E27FC236}">
                    <a16:creationId xmlns:a16="http://schemas.microsoft.com/office/drawing/2014/main" id="{00000000-0008-0000-0200-00000B000000}"/>
                  </a:ext>
                </a:extLst>
              </xdr:cNvPr>
              <xdr:cNvSpPr>
                <a:spLocks noChangeArrowheads="1" noChangeShapeType="1" noTextEdit="1"/>
              </xdr:cNvSpPr>
            </xdr:nvSpPr>
            <xdr:spPr bwMode="auto">
              <a:xfrm>
                <a:off x="1920" y="796"/>
                <a:ext cx="399" cy="555"/>
              </a:xfrm>
              <a:prstGeom prst="rect">
                <a:avLst/>
              </a:prstGeom>
            </xdr:spPr>
            <xdr:txBody>
              <a:bodyPr wrap="none" fromWordArt="1">
                <a:prstTxWarp prst="textPlain">
                  <a:avLst>
                    <a:gd name="adj" fmla="val 50000"/>
                  </a:avLst>
                </a:prstTxWarp>
              </a:bodyPr>
              <a:lstStyle/>
              <a:p>
                <a:pPr algn="ctr" rtl="0"/>
                <a:r>
                  <a:rPr lang="tr-TR" sz="3600" kern="10" spc="0">
                    <a:ln w="9360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  <a:solidFill>
                      <a:srgbClr val="000000"/>
                    </a:solidFill>
                    <a:effectLst/>
                    <a:latin typeface="Arial Black"/>
                  </a:rPr>
                  <a:t>A</a:t>
                </a:r>
              </a:p>
            </xdr:txBody>
          </xdr:sp>
        </xdr:grpSp>
        <xdr:sp macro="" textlink="">
          <xdr:nvSpPr>
            <xdr:cNvPr id="6" name="Line 8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93" y="1192"/>
              <a:ext cx="0" cy="754"/>
            </a:xfrm>
            <a:prstGeom prst="line">
              <a:avLst/>
            </a:prstGeom>
            <a:noFill/>
            <a:ln w="9360">
              <a:solidFill>
                <a:srgbClr val="000000"/>
              </a:solidFill>
              <a:miter lim="800000"/>
              <a:headEnd type="triangle" w="med" len="med"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" name="Line 9">
              <a:extLst>
                <a:ext uri="{FF2B5EF4-FFF2-40B4-BE49-F238E27FC236}">
                  <a16:creationId xmlns:a16="http://schemas.microsoft.com/office/drawing/2014/main" id="{00000000-0008-0000-0200-000007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09" y="2089"/>
              <a:ext cx="1837" cy="0"/>
            </a:xfrm>
            <a:prstGeom prst="line">
              <a:avLst/>
            </a:prstGeom>
            <a:noFill/>
            <a:ln w="9360">
              <a:solidFill>
                <a:srgbClr val="000000"/>
              </a:solidFill>
              <a:miter lim="800000"/>
              <a:headEnd type="triangle" w="med" len="med"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" name="WordArt 10">
              <a:extLst>
                <a:ext uri="{FF2B5EF4-FFF2-40B4-BE49-F238E27FC236}">
                  <a16:creationId xmlns:a16="http://schemas.microsoft.com/office/drawing/2014/main" id="{00000000-0008-0000-0200-000008000000}"/>
                </a:ext>
              </a:extLst>
            </xdr:cNvPr>
            <xdr:cNvSpPr>
              <a:spLocks noChangeArrowheads="1" noChangeShapeType="1" noTextEdit="1"/>
            </xdr:cNvSpPr>
          </xdr:nvSpPr>
          <xdr:spPr bwMode="auto">
            <a:xfrm>
              <a:off x="62" y="1442"/>
              <a:ext cx="137" cy="245"/>
            </a:xfrm>
            <a:prstGeom prst="rect">
              <a:avLst/>
            </a:prstGeom>
          </xdr:spPr>
          <xdr:txBody>
            <a:bodyPr wrap="none" fromWordArt="1">
              <a:prstTxWarp prst="textPlain">
                <a:avLst>
                  <a:gd name="adj" fmla="val 50000"/>
                </a:avLst>
              </a:prstTxWarp>
            </a:bodyPr>
            <a:lstStyle/>
            <a:p>
              <a:pPr algn="ctr" rtl="0"/>
              <a:r>
                <a:rPr lang="tr-TR" sz="3600" kern="10" spc="0">
                  <a:ln w="9360">
                    <a:solidFill>
                      <a:srgbClr val="000000"/>
                    </a:solidFill>
                    <a:miter lim="800000"/>
                    <a:headEnd/>
                    <a:tailEnd/>
                  </a:ln>
                  <a:solidFill>
                    <a:srgbClr val="000000"/>
                  </a:solidFill>
                  <a:effectLst/>
                  <a:latin typeface="Arial Black"/>
                </a:rPr>
                <a:t>S</a:t>
              </a:r>
            </a:p>
          </xdr:txBody>
        </xdr:sp>
        <xdr:sp macro="" textlink="">
          <xdr:nvSpPr>
            <xdr:cNvPr id="9" name="WordArt 11">
              <a:extLs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:cNvPr>
            <xdr:cNvSpPr>
              <a:spLocks noChangeArrowheads="1" noChangeShapeType="1" noTextEdit="1"/>
            </xdr:cNvSpPr>
          </xdr:nvSpPr>
          <xdr:spPr bwMode="auto">
            <a:xfrm>
              <a:off x="1042" y="2165"/>
              <a:ext cx="752" cy="297"/>
            </a:xfrm>
            <a:prstGeom prst="rect">
              <a:avLst/>
            </a:prstGeom>
          </xdr:spPr>
          <xdr:txBody>
            <a:bodyPr wrap="none" fromWordArt="1">
              <a:prstTxWarp prst="textPlain">
                <a:avLst>
                  <a:gd name="adj" fmla="val 50000"/>
                </a:avLst>
              </a:prstTxWarp>
            </a:bodyPr>
            <a:lstStyle/>
            <a:p>
              <a:pPr algn="ctr" rtl="0"/>
              <a:r>
                <a:rPr lang="tr-TR" sz="3600" kern="10" spc="0">
                  <a:ln w="9360">
                    <a:solidFill>
                      <a:srgbClr val="000000"/>
                    </a:solidFill>
                    <a:miter lim="800000"/>
                    <a:headEnd/>
                    <a:tailEnd/>
                  </a:ln>
                  <a:solidFill>
                    <a:srgbClr val="000000"/>
                  </a:solidFill>
                  <a:effectLst/>
                  <a:latin typeface="Arial Black"/>
                </a:rPr>
                <a:t>L=X</a:t>
              </a:r>
            </a:p>
          </xdr:txBody>
        </xdr:sp>
      </xdr:grpSp>
      <xdr:sp macro="" textlink="">
        <xdr:nvSpPr>
          <xdr:cNvPr id="4" name="WordArt 12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700" y="331"/>
            <a:ext cx="1390" cy="336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tr-TR" sz="3600" kern="10" spc="0">
                <a:ln w="9360">
                  <a:solidFill>
                    <a:srgbClr val="000000"/>
                  </a:solidFill>
                  <a:miter lim="800000"/>
                  <a:headEnd/>
                  <a:tailEnd/>
                </a:ln>
                <a:solidFill>
                  <a:srgbClr val="000000"/>
                </a:solidFill>
                <a:effectLst/>
                <a:latin typeface="Arial Narrow"/>
              </a:rPr>
              <a:t>S=S/2</a:t>
            </a:r>
          </a:p>
        </xdr:txBody>
      </xdr:sp>
    </xdr:grpSp>
    <xdr:clientData/>
  </xdr:twoCellAnchor>
  <xdr:twoCellAnchor>
    <xdr:from>
      <xdr:col>4</xdr:col>
      <xdr:colOff>161925</xdr:colOff>
      <xdr:row>0</xdr:row>
      <xdr:rowOff>95250</xdr:rowOff>
    </xdr:from>
    <xdr:to>
      <xdr:col>7</xdr:col>
      <xdr:colOff>381000</xdr:colOff>
      <xdr:row>9</xdr:row>
      <xdr:rowOff>152400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pSpPr>
          <a:grpSpLocks/>
        </xdr:cNvGrpSpPr>
      </xdr:nvGrpSpPr>
      <xdr:grpSpPr bwMode="auto">
        <a:xfrm>
          <a:off x="2600325" y="95250"/>
          <a:ext cx="2047875" cy="1771650"/>
          <a:chOff x="3285" y="151"/>
          <a:chExt cx="2733" cy="2390"/>
        </a:xfrm>
      </xdr:grpSpPr>
      <xdr:grpSp>
        <xdr:nvGrpSpPr>
          <xdr:cNvPr id="15" name="Group 14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GrpSpPr>
            <a:grpSpLocks/>
          </xdr:cNvGrpSpPr>
        </xdr:nvGrpSpPr>
        <xdr:grpSpPr bwMode="auto">
          <a:xfrm>
            <a:off x="3285" y="662"/>
            <a:ext cx="2558" cy="1879"/>
            <a:chOff x="3285" y="662"/>
            <a:chExt cx="2558" cy="1879"/>
          </a:xfrm>
        </xdr:grpSpPr>
        <xdr:grpSp>
          <xdr:nvGrpSpPr>
            <xdr:cNvPr id="17" name="Group 15">
              <a:extLst>
                <a:ext uri="{FF2B5EF4-FFF2-40B4-BE49-F238E27FC236}">
                  <a16:creationId xmlns:a16="http://schemas.microsoft.com/office/drawing/2014/main" id="{00000000-0008-0000-0200-000011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790" y="662"/>
              <a:ext cx="2053" cy="1379"/>
              <a:chOff x="3790" y="662"/>
              <a:chExt cx="2053" cy="1379"/>
            </a:xfrm>
          </xdr:grpSpPr>
          <xdr:sp macro="" textlink="">
            <xdr:nvSpPr>
              <xdr:cNvPr id="22" name="Freeform 16">
                <a:extLst>
                  <a:ext uri="{FF2B5EF4-FFF2-40B4-BE49-F238E27FC236}">
                    <a16:creationId xmlns:a16="http://schemas.microsoft.com/office/drawing/2014/main" id="{00000000-0008-0000-0200-000016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790" y="662"/>
                <a:ext cx="2053" cy="1379"/>
              </a:xfrm>
              <a:custGeom>
                <a:avLst/>
                <a:gdLst>
                  <a:gd name="T0" fmla="*/ 0 w 130"/>
                  <a:gd name="T1" fmla="*/ 0 h 93"/>
                  <a:gd name="T2" fmla="*/ 0 w 130"/>
                  <a:gd name="T3" fmla="*/ 2147483647 h 93"/>
                  <a:gd name="T4" fmla="*/ 2147483647 w 130"/>
                  <a:gd name="T5" fmla="*/ 2147483647 h 93"/>
                  <a:gd name="T6" fmla="*/ 2147483647 w 130"/>
                  <a:gd name="T7" fmla="*/ 2147483647 h 93"/>
                  <a:gd name="T8" fmla="*/ 2147483647 w 130"/>
                  <a:gd name="T9" fmla="*/ 2147483647 h 93"/>
                  <a:gd name="T10" fmla="*/ 2147483647 w 130"/>
                  <a:gd name="T11" fmla="*/ 0 h 93"/>
                  <a:gd name="T12" fmla="*/ 0 w 130"/>
                  <a:gd name="T13" fmla="*/ 0 h 93"/>
                  <a:gd name="T14" fmla="*/ 0 60000 65536"/>
                  <a:gd name="T15" fmla="*/ 0 60000 65536"/>
                  <a:gd name="T16" fmla="*/ 0 60000 65536"/>
                  <a:gd name="T17" fmla="*/ 0 60000 65536"/>
                  <a:gd name="T18" fmla="*/ 0 60000 65536"/>
                  <a:gd name="T19" fmla="*/ 0 60000 65536"/>
                  <a:gd name="T20" fmla="*/ 0 60000 65536"/>
                  <a:gd name="T21" fmla="*/ 0 w 130"/>
                  <a:gd name="T22" fmla="*/ 0 h 93"/>
                  <a:gd name="T23" fmla="*/ 130 w 130"/>
                  <a:gd name="T24" fmla="*/ 93 h 93"/>
                </a:gdLst>
                <a:ahLst/>
                <a:cxnLst>
                  <a:cxn ang="T14">
                    <a:pos x="T0" y="T1"/>
                  </a:cxn>
                  <a:cxn ang="T15">
                    <a:pos x="T2" y="T3"/>
                  </a:cxn>
                  <a:cxn ang="T16">
                    <a:pos x="T4" y="T5"/>
                  </a:cxn>
                  <a:cxn ang="T17">
                    <a:pos x="T6" y="T7"/>
                  </a:cxn>
                  <a:cxn ang="T18">
                    <a:pos x="T8" y="T9"/>
                  </a:cxn>
                  <a:cxn ang="T19">
                    <a:pos x="T10" y="T11"/>
                  </a:cxn>
                  <a:cxn ang="T20">
                    <a:pos x="T12" y="T13"/>
                  </a:cxn>
                </a:cxnLst>
                <a:rect l="T21" t="T22" r="T23" b="T24"/>
                <a:pathLst>
                  <a:path w="130" h="93">
                    <a:moveTo>
                      <a:pt x="0" y="0"/>
                    </a:moveTo>
                    <a:lnTo>
                      <a:pt x="0" y="93"/>
                    </a:lnTo>
                    <a:lnTo>
                      <a:pt x="130" y="93"/>
                    </a:lnTo>
                    <a:lnTo>
                      <a:pt x="130" y="6"/>
                    </a:lnTo>
                    <a:lnTo>
                      <a:pt x="7" y="6"/>
                    </a:lnTo>
                    <a:lnTo>
                      <a:pt x="7" y="0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FFFFFF"/>
              </a:solidFill>
              <a:ln w="9360">
                <a:solidFill>
                  <a:srgbClr val="000000"/>
                </a:solidFill>
                <a:round/>
                <a:headEnd/>
                <a:tailEnd/>
              </a:ln>
            </xdr:spPr>
          </xdr:sp>
          <xdr:grpSp>
            <xdr:nvGrpSpPr>
              <xdr:cNvPr id="23" name="Group 17">
                <a:extLst>
                  <a:ext uri="{FF2B5EF4-FFF2-40B4-BE49-F238E27FC236}">
                    <a16:creationId xmlns:a16="http://schemas.microsoft.com/office/drawing/2014/main" id="{00000000-0008-0000-0200-000017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3790" y="782"/>
                <a:ext cx="2044" cy="1232"/>
                <a:chOff x="3790" y="782"/>
                <a:chExt cx="2044" cy="1232"/>
              </a:xfrm>
            </xdr:grpSpPr>
            <xdr:sp macro="" textlink="">
              <xdr:nvSpPr>
                <xdr:cNvPr id="24" name="Freeform 18">
                  <a:extLst>
                    <a:ext uri="{FF2B5EF4-FFF2-40B4-BE49-F238E27FC236}">
                      <a16:creationId xmlns:a16="http://schemas.microsoft.com/office/drawing/2014/main" id="{00000000-0008-0000-0200-000018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3790" y="1206"/>
                  <a:ext cx="2044" cy="808"/>
                </a:xfrm>
                <a:custGeom>
                  <a:avLst/>
                  <a:gdLst>
                    <a:gd name="T0" fmla="*/ 0 w 130"/>
                    <a:gd name="T1" fmla="*/ 0 h 55"/>
                    <a:gd name="T2" fmla="*/ 2147483647 w 130"/>
                    <a:gd name="T3" fmla="*/ 2147483647 h 55"/>
                    <a:gd name="T4" fmla="*/ 2147483647 w 130"/>
                    <a:gd name="T5" fmla="*/ 2147483647 h 55"/>
                    <a:gd name="T6" fmla="*/ 0 w 130"/>
                    <a:gd name="T7" fmla="*/ 2147483647 h 55"/>
                    <a:gd name="T8" fmla="*/ 0 w 130"/>
                    <a:gd name="T9" fmla="*/ 0 h 55"/>
                    <a:gd name="T10" fmla="*/ 0 60000 65536"/>
                    <a:gd name="T11" fmla="*/ 0 60000 65536"/>
                    <a:gd name="T12" fmla="*/ 0 60000 65536"/>
                    <a:gd name="T13" fmla="*/ 0 60000 65536"/>
                    <a:gd name="T14" fmla="*/ 0 60000 65536"/>
                    <a:gd name="T15" fmla="*/ 0 w 130"/>
                    <a:gd name="T16" fmla="*/ 0 h 55"/>
                    <a:gd name="T17" fmla="*/ 130 w 130"/>
                    <a:gd name="T18" fmla="*/ 55 h 55"/>
                  </a:gdLst>
                  <a:ahLst/>
                  <a:cxnLst>
                    <a:cxn ang="T10">
                      <a:pos x="T0" y="T1"/>
                    </a:cxn>
                    <a:cxn ang="T11">
                      <a:pos x="T2" y="T3"/>
                    </a:cxn>
                    <a:cxn ang="T12">
                      <a:pos x="T4" y="T5"/>
                    </a:cxn>
                    <a:cxn ang="T13">
                      <a:pos x="T6" y="T7"/>
                    </a:cxn>
                    <a:cxn ang="T14">
                      <a:pos x="T8" y="T9"/>
                    </a:cxn>
                  </a:cxnLst>
                  <a:rect l="T15" t="T16" r="T17" b="T18"/>
                  <a:pathLst>
                    <a:path w="130" h="55">
                      <a:moveTo>
                        <a:pt x="0" y="0"/>
                      </a:moveTo>
                      <a:lnTo>
                        <a:pt x="129" y="23"/>
                      </a:lnTo>
                      <a:lnTo>
                        <a:pt x="130" y="55"/>
                      </a:lnTo>
                      <a:lnTo>
                        <a:pt x="0" y="55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solidFill>
                  <a:srgbClr val="33CCCC"/>
                </a:solidFill>
                <a:ln w="9360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25" name="WordArt 19">
                  <a:extLst>
                    <a:ext uri="{FF2B5EF4-FFF2-40B4-BE49-F238E27FC236}">
                      <a16:creationId xmlns:a16="http://schemas.microsoft.com/office/drawing/2014/main" id="{00000000-0008-0000-0200-000019000000}"/>
                    </a:ext>
                  </a:extLst>
                </xdr:cNvPr>
                <xdr:cNvSpPr>
                  <a:spLocks noChangeArrowheads="1" noChangeShapeType="1" noTextEdit="1"/>
                </xdr:cNvSpPr>
              </xdr:nvSpPr>
              <xdr:spPr bwMode="auto">
                <a:xfrm>
                  <a:off x="5319" y="781"/>
                  <a:ext cx="445" cy="591"/>
                </a:xfrm>
                <a:prstGeom prst="rect">
                  <a:avLst/>
                </a:prstGeom>
              </xdr:spPr>
              <xdr:txBody>
                <a:bodyPr wrap="none" fromWordArt="1">
                  <a:prstTxWarp prst="textPlain">
                    <a:avLst>
                      <a:gd name="adj" fmla="val 50000"/>
                    </a:avLst>
                  </a:prstTxWarp>
                </a:bodyPr>
                <a:lstStyle/>
                <a:p>
                  <a:pPr algn="ctr" rtl="0"/>
                  <a:r>
                    <a:rPr lang="tr-TR" sz="3600" kern="10" spc="0">
                      <a:ln w="9360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  <a:solidFill>
                        <a:srgbClr val="000000"/>
                      </a:solidFill>
                      <a:effectLst/>
                      <a:latin typeface="Arial Black"/>
                    </a:rPr>
                    <a:t>B</a:t>
                  </a:r>
                </a:p>
              </xdr:txBody>
            </xdr:sp>
          </xdr:grpSp>
        </xdr:grpSp>
        <xdr:sp macro="" textlink="">
          <xdr:nvSpPr>
            <xdr:cNvPr id="18" name="Line 20">
              <a:extLst>
                <a:ext uri="{FF2B5EF4-FFF2-40B4-BE49-F238E27FC236}">
                  <a16:creationId xmlns:a16="http://schemas.microsoft.com/office/drawing/2014/main" id="{00000000-0008-0000-0200-000012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637" y="1229"/>
              <a:ext cx="0" cy="786"/>
            </a:xfrm>
            <a:prstGeom prst="line">
              <a:avLst/>
            </a:prstGeom>
            <a:noFill/>
            <a:ln w="9360">
              <a:solidFill>
                <a:srgbClr val="000000"/>
              </a:solidFill>
              <a:miter lim="800000"/>
              <a:headEnd type="triangle" w="med" len="med"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" name="Line 21">
              <a:extLst>
                <a:ext uri="{FF2B5EF4-FFF2-40B4-BE49-F238E27FC236}">
                  <a16:creationId xmlns:a16="http://schemas.microsoft.com/office/drawing/2014/main" id="{00000000-0008-0000-0200-000013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826" y="2138"/>
              <a:ext cx="1982" cy="0"/>
            </a:xfrm>
            <a:prstGeom prst="line">
              <a:avLst/>
            </a:prstGeom>
            <a:noFill/>
            <a:ln w="9360">
              <a:solidFill>
                <a:srgbClr val="000000"/>
              </a:solidFill>
              <a:miter lim="800000"/>
              <a:headEnd type="triangle" w="med" len="med"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" name="WordArt 22">
              <a:extLst>
                <a:ext uri="{FF2B5EF4-FFF2-40B4-BE49-F238E27FC236}">
                  <a16:creationId xmlns:a16="http://schemas.microsoft.com/office/drawing/2014/main" id="{00000000-0008-0000-0200-000014000000}"/>
                </a:ext>
              </a:extLst>
            </xdr:cNvPr>
            <xdr:cNvSpPr>
              <a:spLocks noChangeArrowheads="1" noChangeShapeType="1" noTextEdit="1"/>
            </xdr:cNvSpPr>
          </xdr:nvSpPr>
          <xdr:spPr bwMode="auto">
            <a:xfrm>
              <a:off x="3285" y="1436"/>
              <a:ext cx="165" cy="244"/>
            </a:xfrm>
            <a:prstGeom prst="rect">
              <a:avLst/>
            </a:prstGeom>
          </xdr:spPr>
          <xdr:txBody>
            <a:bodyPr wrap="none" fromWordArt="1">
              <a:prstTxWarp prst="textPlain">
                <a:avLst>
                  <a:gd name="adj" fmla="val 50000"/>
                </a:avLst>
              </a:prstTxWarp>
            </a:bodyPr>
            <a:lstStyle/>
            <a:p>
              <a:pPr algn="ctr" rtl="0"/>
              <a:r>
                <a:rPr lang="tr-TR" sz="3600" kern="10" spc="0">
                  <a:ln w="9360">
                    <a:solidFill>
                      <a:srgbClr val="000000"/>
                    </a:solidFill>
                    <a:miter lim="800000"/>
                    <a:headEnd/>
                    <a:tailEnd/>
                  </a:ln>
                  <a:solidFill>
                    <a:srgbClr val="000000"/>
                  </a:solidFill>
                  <a:effectLst/>
                  <a:latin typeface="Arial Black"/>
                </a:rPr>
                <a:t>S</a:t>
              </a:r>
            </a:p>
          </xdr:txBody>
        </xdr:sp>
        <xdr:sp macro="" textlink="">
          <xdr:nvSpPr>
            <xdr:cNvPr id="21" name="WordArt 23">
              <a:extLst>
                <a:ext uri="{FF2B5EF4-FFF2-40B4-BE49-F238E27FC236}">
                  <a16:creationId xmlns:a16="http://schemas.microsoft.com/office/drawing/2014/main" id="{00000000-0008-0000-0200-000015000000}"/>
                </a:ext>
              </a:extLst>
            </xdr:cNvPr>
            <xdr:cNvSpPr>
              <a:spLocks noChangeArrowheads="1" noChangeShapeType="1" noTextEdit="1"/>
            </xdr:cNvSpPr>
          </xdr:nvSpPr>
          <xdr:spPr bwMode="auto">
            <a:xfrm>
              <a:off x="4353" y="2194"/>
              <a:ext cx="763" cy="347"/>
            </a:xfrm>
            <a:prstGeom prst="rect">
              <a:avLst/>
            </a:prstGeom>
          </xdr:spPr>
          <xdr:txBody>
            <a:bodyPr wrap="none" fromWordArt="1">
              <a:prstTxWarp prst="textPlain">
                <a:avLst>
                  <a:gd name="adj" fmla="val 50000"/>
                </a:avLst>
              </a:prstTxWarp>
            </a:bodyPr>
            <a:lstStyle/>
            <a:p>
              <a:pPr algn="ctr" rtl="0"/>
              <a:r>
                <a:rPr lang="tr-TR" sz="3600" kern="10" spc="0">
                  <a:ln w="9360">
                    <a:solidFill>
                      <a:srgbClr val="000000"/>
                    </a:solidFill>
                    <a:miter lim="800000"/>
                    <a:headEnd/>
                    <a:tailEnd/>
                  </a:ln>
                  <a:solidFill>
                    <a:srgbClr val="000000"/>
                  </a:solidFill>
                  <a:effectLst/>
                  <a:latin typeface="Arial Black"/>
                </a:rPr>
                <a:t>L&lt;X</a:t>
              </a:r>
            </a:p>
          </xdr:txBody>
        </xdr:sp>
      </xdr:grpSp>
      <xdr:sp macro="" textlink="">
        <xdr:nvSpPr>
          <xdr:cNvPr id="16" name="WordArt 24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3666" y="151"/>
            <a:ext cx="2352" cy="514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tr-TR" sz="3600" kern="10" spc="0">
                <a:ln w="9360">
                  <a:solidFill>
                    <a:srgbClr val="000000"/>
                  </a:solidFill>
                  <a:miter lim="800000"/>
                  <a:headEnd/>
                  <a:tailEnd/>
                </a:ln>
                <a:solidFill>
                  <a:srgbClr val="000000"/>
                </a:solidFill>
                <a:effectLst/>
                <a:latin typeface="Arial Narrow"/>
              </a:rPr>
              <a:t>S=2S-(TRIM/LBP)xL / 2</a:t>
            </a:r>
          </a:p>
          <a:p>
            <a:pPr algn="ctr" rtl="0"/>
            <a:r>
              <a:rPr lang="tr-TR" sz="3600" kern="10" spc="0">
                <a:ln w="9360">
                  <a:solidFill>
                    <a:srgbClr val="000000"/>
                  </a:solidFill>
                  <a:miter lim="800000"/>
                  <a:headEnd/>
                  <a:tailEnd/>
                </a:ln>
                <a:solidFill>
                  <a:srgbClr val="000000"/>
                </a:solidFill>
                <a:effectLst/>
                <a:latin typeface="Arial Narrow"/>
              </a:rPr>
              <a:t>S - ((TRIM / LBPxL) / 2)</a:t>
            </a:r>
          </a:p>
        </xdr:txBody>
      </xdr:sp>
    </xdr:grpSp>
    <xdr:clientData/>
  </xdr:twoCellAnchor>
  <xdr:twoCellAnchor>
    <xdr:from>
      <xdr:col>8</xdr:col>
      <xdr:colOff>19050</xdr:colOff>
      <xdr:row>0</xdr:row>
      <xdr:rowOff>142875</xdr:rowOff>
    </xdr:from>
    <xdr:to>
      <xdr:col>10</xdr:col>
      <xdr:colOff>390525</xdr:colOff>
      <xdr:row>9</xdr:row>
      <xdr:rowOff>95250</xdr:rowOff>
    </xdr:to>
    <xdr:grpSp>
      <xdr:nvGrpSpPr>
        <xdr:cNvPr id="26" name="Group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pSpPr>
          <a:grpSpLocks/>
        </xdr:cNvGrpSpPr>
      </xdr:nvGrpSpPr>
      <xdr:grpSpPr bwMode="auto">
        <a:xfrm>
          <a:off x="4895850" y="142875"/>
          <a:ext cx="1590675" cy="1666875"/>
          <a:chOff x="6430" y="226"/>
          <a:chExt cx="2638" cy="2236"/>
        </a:xfrm>
      </xdr:grpSpPr>
      <xdr:grpSp>
        <xdr:nvGrpSpPr>
          <xdr:cNvPr id="27" name="Group 26">
            <a:extLst>
              <a:ext uri="{FF2B5EF4-FFF2-40B4-BE49-F238E27FC236}">
                <a16:creationId xmlns:a16="http://schemas.microsoft.com/office/drawing/2014/main" id="{00000000-0008-0000-0200-00001B000000}"/>
              </a:ext>
            </a:extLst>
          </xdr:cNvPr>
          <xdr:cNvGrpSpPr>
            <a:grpSpLocks/>
          </xdr:cNvGrpSpPr>
        </xdr:nvGrpSpPr>
        <xdr:grpSpPr bwMode="auto">
          <a:xfrm>
            <a:off x="6430" y="650"/>
            <a:ext cx="2467" cy="1812"/>
            <a:chOff x="6430" y="650"/>
            <a:chExt cx="2467" cy="1812"/>
          </a:xfrm>
        </xdr:grpSpPr>
        <xdr:grpSp>
          <xdr:nvGrpSpPr>
            <xdr:cNvPr id="29" name="Group 27">
              <a:extLst>
                <a:ext uri="{FF2B5EF4-FFF2-40B4-BE49-F238E27FC236}">
                  <a16:creationId xmlns:a16="http://schemas.microsoft.com/office/drawing/2014/main" id="{00000000-0008-0000-0200-00001D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876" y="650"/>
              <a:ext cx="2020" cy="1337"/>
              <a:chOff x="6876" y="650"/>
              <a:chExt cx="2020" cy="1337"/>
            </a:xfrm>
          </xdr:grpSpPr>
          <xdr:grpSp>
            <xdr:nvGrpSpPr>
              <xdr:cNvPr id="34" name="Group 28">
                <a:extLst>
                  <a:ext uri="{FF2B5EF4-FFF2-40B4-BE49-F238E27FC236}">
                    <a16:creationId xmlns:a16="http://schemas.microsoft.com/office/drawing/2014/main" id="{00000000-0008-0000-0200-000022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6876" y="650"/>
                <a:ext cx="2020" cy="1337"/>
                <a:chOff x="6876" y="650"/>
                <a:chExt cx="2020" cy="1337"/>
              </a:xfrm>
            </xdr:grpSpPr>
            <xdr:sp macro="" textlink="">
              <xdr:nvSpPr>
                <xdr:cNvPr id="36" name="Freeform 29">
                  <a:extLst>
                    <a:ext uri="{FF2B5EF4-FFF2-40B4-BE49-F238E27FC236}">
                      <a16:creationId xmlns:a16="http://schemas.microsoft.com/office/drawing/2014/main" id="{00000000-0008-0000-0200-000024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6876" y="650"/>
                  <a:ext cx="2020" cy="1337"/>
                </a:xfrm>
                <a:custGeom>
                  <a:avLst/>
                  <a:gdLst>
                    <a:gd name="T0" fmla="*/ 0 w 130"/>
                    <a:gd name="T1" fmla="*/ 0 h 93"/>
                    <a:gd name="T2" fmla="*/ 0 w 130"/>
                    <a:gd name="T3" fmla="*/ 2147483647 h 93"/>
                    <a:gd name="T4" fmla="*/ 2147483647 w 130"/>
                    <a:gd name="T5" fmla="*/ 2147483647 h 93"/>
                    <a:gd name="T6" fmla="*/ 2147483647 w 130"/>
                    <a:gd name="T7" fmla="*/ 2147483647 h 93"/>
                    <a:gd name="T8" fmla="*/ 2147483647 w 130"/>
                    <a:gd name="T9" fmla="*/ 2147483647 h 93"/>
                    <a:gd name="T10" fmla="*/ 2147483647 w 130"/>
                    <a:gd name="T11" fmla="*/ 0 h 93"/>
                    <a:gd name="T12" fmla="*/ 0 w 130"/>
                    <a:gd name="T13" fmla="*/ 0 h 93"/>
                    <a:gd name="T14" fmla="*/ 0 60000 65536"/>
                    <a:gd name="T15" fmla="*/ 0 60000 65536"/>
                    <a:gd name="T16" fmla="*/ 0 60000 65536"/>
                    <a:gd name="T17" fmla="*/ 0 60000 65536"/>
                    <a:gd name="T18" fmla="*/ 0 60000 65536"/>
                    <a:gd name="T19" fmla="*/ 0 60000 65536"/>
                    <a:gd name="T20" fmla="*/ 0 60000 65536"/>
                    <a:gd name="T21" fmla="*/ 0 w 130"/>
                    <a:gd name="T22" fmla="*/ 0 h 93"/>
                    <a:gd name="T23" fmla="*/ 130 w 130"/>
                    <a:gd name="T24" fmla="*/ 93 h 93"/>
                  </a:gdLst>
                  <a:ahLst/>
                  <a:cxnLst>
                    <a:cxn ang="T14">
                      <a:pos x="T0" y="T1"/>
                    </a:cxn>
                    <a:cxn ang="T15">
                      <a:pos x="T2" y="T3"/>
                    </a:cxn>
                    <a:cxn ang="T16">
                      <a:pos x="T4" y="T5"/>
                    </a:cxn>
                    <a:cxn ang="T17">
                      <a:pos x="T6" y="T7"/>
                    </a:cxn>
                    <a:cxn ang="T18">
                      <a:pos x="T8" y="T9"/>
                    </a:cxn>
                    <a:cxn ang="T19">
                      <a:pos x="T10" y="T11"/>
                    </a:cxn>
                    <a:cxn ang="T20">
                      <a:pos x="T12" y="T13"/>
                    </a:cxn>
                  </a:cxnLst>
                  <a:rect l="T21" t="T22" r="T23" b="T24"/>
                  <a:pathLst>
                    <a:path w="130" h="93">
                      <a:moveTo>
                        <a:pt x="0" y="0"/>
                      </a:moveTo>
                      <a:lnTo>
                        <a:pt x="0" y="93"/>
                      </a:lnTo>
                      <a:lnTo>
                        <a:pt x="130" y="93"/>
                      </a:lnTo>
                      <a:lnTo>
                        <a:pt x="130" y="6"/>
                      </a:lnTo>
                      <a:lnTo>
                        <a:pt x="7" y="6"/>
                      </a:lnTo>
                      <a:lnTo>
                        <a:pt x="7" y="0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solidFill>
                  <a:srgbClr val="FFFFFF"/>
                </a:solidFill>
                <a:ln w="9360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37" name="Freeform 30">
                  <a:extLst>
                    <a:ext uri="{FF2B5EF4-FFF2-40B4-BE49-F238E27FC236}">
                      <a16:creationId xmlns:a16="http://schemas.microsoft.com/office/drawing/2014/main" id="{00000000-0008-0000-0200-000025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6892" y="1154"/>
                  <a:ext cx="1428" cy="796"/>
                </a:xfrm>
                <a:custGeom>
                  <a:avLst/>
                  <a:gdLst>
                    <a:gd name="T0" fmla="*/ 0 w 130"/>
                    <a:gd name="T1" fmla="*/ 0 h 55"/>
                    <a:gd name="T2" fmla="*/ 2147483647 w 130"/>
                    <a:gd name="T3" fmla="*/ 2147483647 h 55"/>
                    <a:gd name="T4" fmla="*/ 0 w 130"/>
                    <a:gd name="T5" fmla="*/ 2147483647 h 55"/>
                    <a:gd name="T6" fmla="*/ 0 w 130"/>
                    <a:gd name="T7" fmla="*/ 0 h 55"/>
                    <a:gd name="T8" fmla="*/ 0 60000 65536"/>
                    <a:gd name="T9" fmla="*/ 0 60000 65536"/>
                    <a:gd name="T10" fmla="*/ 0 60000 65536"/>
                    <a:gd name="T11" fmla="*/ 0 60000 65536"/>
                    <a:gd name="T12" fmla="*/ 0 w 130"/>
                    <a:gd name="T13" fmla="*/ 0 h 55"/>
                    <a:gd name="T14" fmla="*/ 130 w 130"/>
                    <a:gd name="T15" fmla="*/ 55 h 55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T12" t="T13" r="T14" b="T15"/>
                  <a:pathLst>
                    <a:path w="130" h="55">
                      <a:moveTo>
                        <a:pt x="0" y="0"/>
                      </a:moveTo>
                      <a:lnTo>
                        <a:pt x="130" y="55"/>
                      </a:lnTo>
                      <a:lnTo>
                        <a:pt x="0" y="55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solidFill>
                  <a:srgbClr val="33CCCC"/>
                </a:solidFill>
                <a:ln w="9360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sp macro="" textlink="">
            <xdr:nvSpPr>
              <xdr:cNvPr id="35" name="WordArt 31">
                <a:extLst>
                  <a:ext uri="{FF2B5EF4-FFF2-40B4-BE49-F238E27FC236}">
                    <a16:creationId xmlns:a16="http://schemas.microsoft.com/office/drawing/2014/main" id="{00000000-0008-0000-0200-000023000000}"/>
                  </a:ext>
                </a:extLst>
              </xdr:cNvPr>
              <xdr:cNvSpPr>
                <a:spLocks noChangeArrowheads="1" noChangeShapeType="1" noTextEdit="1"/>
              </xdr:cNvSpPr>
            </xdr:nvSpPr>
            <xdr:spPr bwMode="auto">
              <a:xfrm>
                <a:off x="8405" y="750"/>
                <a:ext cx="442" cy="575"/>
              </a:xfrm>
              <a:prstGeom prst="rect">
                <a:avLst/>
              </a:prstGeom>
            </xdr:spPr>
            <xdr:txBody>
              <a:bodyPr wrap="none" fromWordArt="1">
                <a:prstTxWarp prst="textPlain">
                  <a:avLst>
                    <a:gd name="adj" fmla="val 50000"/>
                  </a:avLst>
                </a:prstTxWarp>
              </a:bodyPr>
              <a:lstStyle/>
              <a:p>
                <a:pPr algn="ctr" rtl="0"/>
                <a:r>
                  <a:rPr lang="tr-TR" sz="3600" kern="10" spc="0">
                    <a:ln w="9360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  <a:solidFill>
                      <a:srgbClr val="000000"/>
                    </a:solidFill>
                    <a:effectLst/>
                    <a:latin typeface="Arial Black"/>
                  </a:rPr>
                  <a:t>C</a:t>
                </a:r>
              </a:p>
            </xdr:txBody>
          </xdr:sp>
        </xdr:grpSp>
        <xdr:sp macro="" textlink="">
          <xdr:nvSpPr>
            <xdr:cNvPr id="30" name="Line 32">
              <a:extLst>
                <a:ext uri="{FF2B5EF4-FFF2-40B4-BE49-F238E27FC236}">
                  <a16:creationId xmlns:a16="http://schemas.microsoft.com/office/drawing/2014/main" id="{00000000-0008-0000-0200-00001E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715" y="1178"/>
              <a:ext cx="0" cy="760"/>
            </a:xfrm>
            <a:prstGeom prst="line">
              <a:avLst/>
            </a:prstGeom>
            <a:noFill/>
            <a:ln w="9360">
              <a:solidFill>
                <a:srgbClr val="000000"/>
              </a:solidFill>
              <a:miter lim="800000"/>
              <a:headEnd type="triangle" w="med" len="med"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" name="Line 33">
              <a:extLst>
                <a:ext uri="{FF2B5EF4-FFF2-40B4-BE49-F238E27FC236}">
                  <a16:creationId xmlns:a16="http://schemas.microsoft.com/office/drawing/2014/main" id="{00000000-0008-0000-0200-00001F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935" y="2081"/>
              <a:ext cx="1962" cy="0"/>
            </a:xfrm>
            <a:prstGeom prst="line">
              <a:avLst/>
            </a:prstGeom>
            <a:noFill/>
            <a:ln w="9360">
              <a:solidFill>
                <a:srgbClr val="000000"/>
              </a:solidFill>
              <a:miter lim="800000"/>
              <a:headEnd type="triangle" w="med" len="med"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" name="WordArt 34">
              <a:extLst>
                <a:ext uri="{FF2B5EF4-FFF2-40B4-BE49-F238E27FC236}">
                  <a16:creationId xmlns:a16="http://schemas.microsoft.com/office/drawing/2014/main" id="{00000000-0008-0000-0200-000020000000}"/>
                </a:ext>
              </a:extLst>
            </xdr:cNvPr>
            <xdr:cNvSpPr>
              <a:spLocks noChangeArrowheads="1" noChangeShapeType="1" noTextEdit="1"/>
            </xdr:cNvSpPr>
          </xdr:nvSpPr>
          <xdr:spPr bwMode="auto">
            <a:xfrm>
              <a:off x="6430" y="1376"/>
              <a:ext cx="174" cy="243"/>
            </a:xfrm>
            <a:prstGeom prst="rect">
              <a:avLst/>
            </a:prstGeom>
          </xdr:spPr>
          <xdr:txBody>
            <a:bodyPr wrap="none" fromWordArt="1">
              <a:prstTxWarp prst="textPlain">
                <a:avLst>
                  <a:gd name="adj" fmla="val 50000"/>
                </a:avLst>
              </a:prstTxWarp>
            </a:bodyPr>
            <a:lstStyle/>
            <a:p>
              <a:pPr algn="ctr" rtl="0"/>
              <a:r>
                <a:rPr lang="tr-TR" sz="3600" kern="10" spc="0">
                  <a:ln w="9360">
                    <a:solidFill>
                      <a:srgbClr val="000000"/>
                    </a:solidFill>
                    <a:miter lim="800000"/>
                    <a:headEnd/>
                    <a:tailEnd/>
                  </a:ln>
                  <a:solidFill>
                    <a:srgbClr val="000000"/>
                  </a:solidFill>
                  <a:effectLst/>
                  <a:latin typeface="Arial Black"/>
                </a:rPr>
                <a:t>S</a:t>
              </a:r>
            </a:p>
          </xdr:txBody>
        </xdr:sp>
        <xdr:sp macro="" textlink="">
          <xdr:nvSpPr>
            <xdr:cNvPr id="33" name="WordArt 35">
              <a:extLst>
                <a:ext uri="{FF2B5EF4-FFF2-40B4-BE49-F238E27FC236}">
                  <a16:creationId xmlns:a16="http://schemas.microsoft.com/office/drawing/2014/main" id="{00000000-0008-0000-0200-000021000000}"/>
                </a:ext>
              </a:extLst>
            </xdr:cNvPr>
            <xdr:cNvSpPr>
              <a:spLocks noChangeArrowheads="1" noChangeShapeType="1" noTextEdit="1"/>
            </xdr:cNvSpPr>
          </xdr:nvSpPr>
          <xdr:spPr bwMode="auto">
            <a:xfrm>
              <a:off x="7251" y="2155"/>
              <a:ext cx="758" cy="307"/>
            </a:xfrm>
            <a:prstGeom prst="rect">
              <a:avLst/>
            </a:prstGeom>
          </xdr:spPr>
          <xdr:txBody>
            <a:bodyPr wrap="none" fromWordArt="1">
              <a:prstTxWarp prst="textPlain">
                <a:avLst>
                  <a:gd name="adj" fmla="val 50000"/>
                </a:avLst>
              </a:prstTxWarp>
            </a:bodyPr>
            <a:lstStyle/>
            <a:p>
              <a:pPr algn="ctr" rtl="0"/>
              <a:r>
                <a:rPr lang="tr-TR" sz="3600" kern="10" spc="0">
                  <a:ln w="9360">
                    <a:solidFill>
                      <a:srgbClr val="000000"/>
                    </a:solidFill>
                    <a:miter lim="800000"/>
                    <a:headEnd/>
                    <a:tailEnd/>
                  </a:ln>
                  <a:solidFill>
                    <a:srgbClr val="000000"/>
                  </a:solidFill>
                  <a:effectLst/>
                  <a:latin typeface="Arial Black"/>
                </a:rPr>
                <a:t>L&gt;X</a:t>
              </a:r>
            </a:p>
          </xdr:txBody>
        </xdr:sp>
      </xdr:grpSp>
      <xdr:sp macro="" textlink="">
        <xdr:nvSpPr>
          <xdr:cNvPr id="28" name="WordArt 36">
            <a:extLst>
              <a:ext uri="{FF2B5EF4-FFF2-40B4-BE49-F238E27FC236}">
                <a16:creationId xmlns:a16="http://schemas.microsoft.com/office/drawing/2014/main" id="{00000000-0008-0000-0200-00001C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714" y="226"/>
            <a:ext cx="2354" cy="268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tr-TR" sz="3600" kern="10" spc="0">
                <a:ln w="9360">
                  <a:solidFill>
                    <a:srgbClr val="000000"/>
                  </a:solidFill>
                  <a:miter lim="800000"/>
                  <a:headEnd/>
                  <a:tailEnd/>
                </a:ln>
                <a:solidFill>
                  <a:srgbClr val="000000"/>
                </a:solidFill>
                <a:effectLst/>
                <a:latin typeface="Arial Narrow"/>
              </a:rPr>
              <a:t>S=(SxS) /(2x(TRIM/LBP)xL)</a:t>
            </a:r>
          </a:p>
        </xdr:txBody>
      </xdr:sp>
    </xdr:grpSp>
    <xdr:clientData/>
  </xdr:twoCellAnchor>
  <xdr:twoCellAnchor>
    <xdr:from>
      <xdr:col>8</xdr:col>
      <xdr:colOff>285750</xdr:colOff>
      <xdr:row>12</xdr:row>
      <xdr:rowOff>9525</xdr:rowOff>
    </xdr:from>
    <xdr:to>
      <xdr:col>11</xdr:col>
      <xdr:colOff>600075</xdr:colOff>
      <xdr:row>15</xdr:row>
      <xdr:rowOff>28575</xdr:rowOff>
    </xdr:to>
    <xdr:sp macro="" textlink="">
      <xdr:nvSpPr>
        <xdr:cNvPr id="38" name="WordArt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62550" y="2390775"/>
          <a:ext cx="2143125" cy="5905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3600" kern="10" spc="0">
              <a:ln w="9360">
                <a:solidFill>
                  <a:srgbClr val="000000"/>
                </a:solidFill>
                <a:miter lim="800000"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ATTENTION!</a:t>
          </a:r>
        </a:p>
        <a:p>
          <a:pPr algn="ctr" rtl="0"/>
          <a:r>
            <a:rPr lang="tr-TR" sz="3600" kern="10" spc="0">
              <a:ln w="9360">
                <a:solidFill>
                  <a:srgbClr val="000000"/>
                </a:solidFill>
                <a:miter lim="800000"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ONLY </a:t>
          </a:r>
        </a:p>
        <a:p>
          <a:pPr algn="ctr" rtl="0"/>
          <a:r>
            <a:rPr lang="tr-TR" sz="3600" kern="10" spc="0">
              <a:ln w="9360">
                <a:solidFill>
                  <a:srgbClr val="000000"/>
                </a:solidFill>
                <a:miter lim="800000"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STERN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86"/>
  <sheetViews>
    <sheetView tabSelected="1" topLeftCell="B1" zoomScale="86" zoomScaleNormal="86" workbookViewId="0">
      <selection activeCell="B74" sqref="B74"/>
    </sheetView>
  </sheetViews>
  <sheetFormatPr defaultColWidth="9.140625" defaultRowHeight="15" x14ac:dyDescent="0.25"/>
  <cols>
    <col min="1" max="1" width="9.140625" style="1"/>
    <col min="2" max="2" width="22.42578125" style="1" customWidth="1"/>
    <col min="3" max="3" width="20.7109375" style="1" customWidth="1"/>
    <col min="4" max="4" width="23.42578125" style="1" customWidth="1"/>
    <col min="5" max="5" width="16.140625" style="1" customWidth="1"/>
    <col min="6" max="6" width="23.42578125" style="1" customWidth="1"/>
    <col min="7" max="7" width="16.5703125" style="1" customWidth="1"/>
    <col min="8" max="9" width="9.140625" style="1"/>
    <col min="10" max="10" width="9.28515625" style="1" bestFit="1" customWidth="1"/>
    <col min="11" max="12" width="9.140625" style="1"/>
    <col min="13" max="13" width="10.140625" style="1" customWidth="1"/>
    <col min="14" max="14" width="12.42578125" style="1" customWidth="1"/>
    <col min="15" max="16" width="9.140625" style="1"/>
    <col min="17" max="17" width="10.85546875" style="1" bestFit="1" customWidth="1"/>
    <col min="18" max="16384" width="9.140625" style="1"/>
  </cols>
  <sheetData>
    <row r="1" spans="2:18" ht="15.75" thickBot="1" x14ac:dyDescent="0.3"/>
    <row r="2" spans="2:18" ht="45" customHeight="1" x14ac:dyDescent="0.25">
      <c r="B2" s="302"/>
      <c r="C2" s="292" t="s">
        <v>177</v>
      </c>
      <c r="D2" s="293"/>
      <c r="E2" s="293"/>
      <c r="F2" s="293"/>
      <c r="G2" s="298"/>
    </row>
    <row r="3" spans="2:18" ht="25.5" customHeight="1" x14ac:dyDescent="0.25">
      <c r="B3" s="303"/>
      <c r="C3" s="294"/>
      <c r="D3" s="295"/>
      <c r="E3" s="295"/>
      <c r="F3" s="295"/>
      <c r="G3" s="299"/>
      <c r="K3" s="301" t="s">
        <v>152</v>
      </c>
    </row>
    <row r="4" spans="2:18" ht="31.15" customHeight="1" thickBot="1" x14ac:dyDescent="0.3">
      <c r="B4" s="304"/>
      <c r="C4" s="296"/>
      <c r="D4" s="297"/>
      <c r="E4" s="297"/>
      <c r="F4" s="297"/>
      <c r="G4" s="300"/>
      <c r="K4" s="301"/>
    </row>
    <row r="5" spans="2:18" x14ac:dyDescent="0.25">
      <c r="J5" s="195" t="s">
        <v>151</v>
      </c>
      <c r="K5" s="301"/>
    </row>
    <row r="6" spans="2:18" ht="15.75" x14ac:dyDescent="0.25">
      <c r="B6" s="138" t="s">
        <v>90</v>
      </c>
      <c r="C6" s="2" t="s">
        <v>0</v>
      </c>
      <c r="D6" s="1" t="s">
        <v>0</v>
      </c>
      <c r="E6" s="138" t="s">
        <v>2</v>
      </c>
      <c r="F6" s="3" t="s">
        <v>0</v>
      </c>
      <c r="J6" s="195"/>
      <c r="K6" s="301"/>
    </row>
    <row r="7" spans="2:18" ht="15.75" x14ac:dyDescent="0.25">
      <c r="B7" s="6" t="s">
        <v>3</v>
      </c>
      <c r="C7" s="185" t="s">
        <v>0</v>
      </c>
      <c r="D7" s="6" t="s">
        <v>0</v>
      </c>
      <c r="E7" s="6" t="s">
        <v>159</v>
      </c>
      <c r="F7" s="186">
        <f>SUM(Q13)</f>
        <v>8665</v>
      </c>
      <c r="G7" s="190"/>
      <c r="Q7" s="20"/>
    </row>
    <row r="8" spans="2:18" x14ac:dyDescent="0.25">
      <c r="B8" s="187" t="s">
        <v>107</v>
      </c>
      <c r="C8" s="188" t="s">
        <v>178</v>
      </c>
      <c r="D8" s="187"/>
      <c r="E8" s="187" t="s">
        <v>143</v>
      </c>
      <c r="F8" s="210"/>
      <c r="G8" s="189"/>
      <c r="Q8" s="20"/>
    </row>
    <row r="9" spans="2:18" x14ac:dyDescent="0.25">
      <c r="B9" s="187" t="s">
        <v>145</v>
      </c>
      <c r="C9" s="188" t="s">
        <v>179</v>
      </c>
      <c r="D9" s="187"/>
      <c r="E9" s="187" t="s">
        <v>148</v>
      </c>
      <c r="F9" s="211"/>
      <c r="G9" s="189"/>
      <c r="I9" s="206" t="s">
        <v>45</v>
      </c>
      <c r="J9" s="206" t="s">
        <v>46</v>
      </c>
      <c r="O9" s="18" t="s">
        <v>144</v>
      </c>
      <c r="P9" s="19"/>
      <c r="Q9" s="20"/>
    </row>
    <row r="10" spans="2:18" ht="16.5" thickBot="1" x14ac:dyDescent="0.3">
      <c r="B10" s="187" t="s">
        <v>146</v>
      </c>
      <c r="C10" s="187" t="s">
        <v>169</v>
      </c>
      <c r="D10" s="187"/>
      <c r="E10" s="184" t="s">
        <v>147</v>
      </c>
      <c r="G10" s="184" t="s">
        <v>147</v>
      </c>
      <c r="H10" s="4"/>
      <c r="I10" s="21">
        <v>6.01</v>
      </c>
      <c r="J10" s="22">
        <v>5.99</v>
      </c>
      <c r="K10" s="23" t="s">
        <v>47</v>
      </c>
      <c r="L10" s="24" t="s">
        <v>48</v>
      </c>
      <c r="M10" s="245">
        <v>2.19</v>
      </c>
      <c r="N10" s="26" t="s">
        <v>6</v>
      </c>
      <c r="O10" s="245">
        <v>-2.19</v>
      </c>
      <c r="P10" s="250">
        <f>SUM(O10*M15)/M14</f>
        <v>-9.6950319724544969E-3</v>
      </c>
      <c r="Q10" s="27" t="s">
        <v>49</v>
      </c>
      <c r="R10" s="28"/>
    </row>
    <row r="11" spans="2:18" ht="27" thickBot="1" x14ac:dyDescent="0.3">
      <c r="B11" s="199" t="s">
        <v>153</v>
      </c>
      <c r="C11" s="212" t="s">
        <v>173</v>
      </c>
      <c r="D11" s="205" t="s">
        <v>86</v>
      </c>
      <c r="E11" s="204" t="s">
        <v>162</v>
      </c>
      <c r="F11" s="205" t="s">
        <v>87</v>
      </c>
      <c r="G11" s="204" t="s">
        <v>163</v>
      </c>
      <c r="H11" s="5"/>
      <c r="I11" s="29"/>
      <c r="J11" s="1" t="s">
        <v>0</v>
      </c>
      <c r="K11" s="23"/>
      <c r="L11" s="24" t="s">
        <v>50</v>
      </c>
      <c r="M11" s="245">
        <v>0</v>
      </c>
      <c r="N11" s="26" t="s">
        <v>6</v>
      </c>
      <c r="O11" s="245">
        <v>0</v>
      </c>
      <c r="P11" s="250">
        <f>SUM(O11*M15)/M14</f>
        <v>0</v>
      </c>
      <c r="Q11" s="30">
        <v>0</v>
      </c>
      <c r="R11" s="28"/>
    </row>
    <row r="12" spans="2:18" ht="15.75" x14ac:dyDescent="0.25">
      <c r="B12" s="171" t="s">
        <v>4</v>
      </c>
      <c r="C12" s="172" t="s">
        <v>88</v>
      </c>
      <c r="D12" s="173" t="s">
        <v>104</v>
      </c>
      <c r="E12" s="180">
        <v>43056</v>
      </c>
      <c r="F12" s="173" t="s">
        <v>104</v>
      </c>
      <c r="G12" s="180">
        <v>43060</v>
      </c>
      <c r="H12" s="6"/>
      <c r="I12" s="21">
        <v>6.33</v>
      </c>
      <c r="J12" s="22">
        <v>6.24</v>
      </c>
      <c r="K12" s="23" t="s">
        <v>51</v>
      </c>
      <c r="L12" s="24" t="s">
        <v>52</v>
      </c>
      <c r="M12" s="245">
        <v>8.17</v>
      </c>
      <c r="N12" s="26" t="s">
        <v>6</v>
      </c>
      <c r="O12" s="245">
        <v>8.17</v>
      </c>
      <c r="P12" s="250">
        <f>SUM(O12*M15)/M14</f>
        <v>3.616822429906541E-2</v>
      </c>
      <c r="Q12" s="31"/>
      <c r="R12" s="28"/>
    </row>
    <row r="13" spans="2:18" ht="15.75" x14ac:dyDescent="0.25">
      <c r="B13" s="244" t="s">
        <v>157</v>
      </c>
      <c r="C13" s="174" t="s">
        <v>89</v>
      </c>
      <c r="D13" s="175" t="s">
        <v>105</v>
      </c>
      <c r="E13" s="181" t="s">
        <v>172</v>
      </c>
      <c r="F13" s="175" t="s">
        <v>105</v>
      </c>
      <c r="G13" s="181" t="s">
        <v>175</v>
      </c>
      <c r="H13" s="7"/>
      <c r="I13" s="29"/>
      <c r="K13" s="23"/>
      <c r="L13" s="24" t="s">
        <v>53</v>
      </c>
      <c r="M13" s="246">
        <v>173</v>
      </c>
      <c r="N13" s="26" t="s">
        <v>6</v>
      </c>
      <c r="O13" s="32" t="s">
        <v>54</v>
      </c>
      <c r="P13" s="24"/>
      <c r="Q13" s="25">
        <v>8665</v>
      </c>
    </row>
    <row r="14" spans="2:18" ht="16.5" thickBot="1" x14ac:dyDescent="0.3">
      <c r="B14" s="176"/>
      <c r="C14" s="177"/>
      <c r="D14" s="178" t="s">
        <v>106</v>
      </c>
      <c r="E14" s="182" t="s">
        <v>174</v>
      </c>
      <c r="F14" s="178" t="s">
        <v>106</v>
      </c>
      <c r="G14" s="182" t="s">
        <v>176</v>
      </c>
      <c r="H14" s="7"/>
      <c r="I14" s="33">
        <v>6.72</v>
      </c>
      <c r="J14" s="33">
        <v>6.72</v>
      </c>
      <c r="K14" s="23" t="s">
        <v>55</v>
      </c>
      <c r="L14" s="26" t="s">
        <v>56</v>
      </c>
      <c r="M14" s="248">
        <f>SUM((M13)-(M10+M12))</f>
        <v>162.63999999999999</v>
      </c>
      <c r="N14" s="26" t="s">
        <v>6</v>
      </c>
      <c r="O14" s="32" t="s">
        <v>57</v>
      </c>
      <c r="P14" s="24"/>
      <c r="Q14" s="34">
        <v>1.008</v>
      </c>
    </row>
    <row r="15" spans="2:18" ht="15.75" x14ac:dyDescent="0.25">
      <c r="B15" s="305" t="s">
        <v>5</v>
      </c>
      <c r="C15" s="306"/>
      <c r="D15" s="8">
        <f>SUM(I10)</f>
        <v>6.01</v>
      </c>
      <c r="E15" s="9" t="s">
        <v>6</v>
      </c>
      <c r="F15" s="230">
        <f>SUM(I17)</f>
        <v>6.6</v>
      </c>
      <c r="G15" s="227" t="s">
        <v>6</v>
      </c>
      <c r="I15" s="207" t="s">
        <v>58</v>
      </c>
      <c r="J15" s="207"/>
      <c r="K15" s="23"/>
      <c r="L15" s="26" t="s">
        <v>59</v>
      </c>
      <c r="M15" s="249">
        <f>SUM(D23-D17)</f>
        <v>0.71999999999999975</v>
      </c>
      <c r="N15" s="26" t="s">
        <v>6</v>
      </c>
      <c r="O15" s="31"/>
      <c r="P15" s="26"/>
      <c r="Q15" s="26"/>
    </row>
    <row r="16" spans="2:18" ht="15.75" x14ac:dyDescent="0.25">
      <c r="B16" s="290" t="s">
        <v>7</v>
      </c>
      <c r="C16" s="291"/>
      <c r="D16" s="10">
        <f>SUM(J10)</f>
        <v>5.99</v>
      </c>
      <c r="E16" s="11" t="s">
        <v>6</v>
      </c>
      <c r="F16" s="231">
        <f>SUM(J17)</f>
        <v>6.68</v>
      </c>
      <c r="G16" s="228" t="s">
        <v>6</v>
      </c>
      <c r="K16" s="23"/>
      <c r="L16" s="26"/>
      <c r="M16" s="26"/>
      <c r="N16" s="26"/>
      <c r="O16" s="35" t="s">
        <v>60</v>
      </c>
      <c r="P16" s="24"/>
      <c r="Q16" s="26"/>
    </row>
    <row r="17" spans="2:18" ht="15.75" x14ac:dyDescent="0.25">
      <c r="B17" s="290" t="s">
        <v>8</v>
      </c>
      <c r="C17" s="291"/>
      <c r="D17" s="10">
        <f>SUM(D15+D16)/2</f>
        <v>6</v>
      </c>
      <c r="E17" s="11" t="s">
        <v>6</v>
      </c>
      <c r="F17" s="231">
        <f>SUM(F15+F16)/2</f>
        <v>6.64</v>
      </c>
      <c r="G17" s="228" t="s">
        <v>6</v>
      </c>
      <c r="I17" s="21">
        <v>6.6</v>
      </c>
      <c r="J17" s="22">
        <v>6.68</v>
      </c>
      <c r="K17" s="23" t="s">
        <v>47</v>
      </c>
      <c r="L17" s="24" t="s">
        <v>48</v>
      </c>
      <c r="M17" s="245">
        <v>2.19</v>
      </c>
      <c r="N17" s="26" t="s">
        <v>6</v>
      </c>
      <c r="O17" s="245">
        <v>-2.19</v>
      </c>
      <c r="P17" s="250">
        <f>SUM(O17*M22)/M21</f>
        <v>-2.0332636497786532E-2</v>
      </c>
      <c r="Q17" s="27" t="s">
        <v>49</v>
      </c>
    </row>
    <row r="18" spans="2:18" ht="15.75" x14ac:dyDescent="0.25">
      <c r="B18" s="290" t="s">
        <v>9</v>
      </c>
      <c r="C18" s="291"/>
      <c r="D18" s="10">
        <f>SUM(P10)</f>
        <v>-9.6950319724544969E-3</v>
      </c>
      <c r="E18" s="11" t="s">
        <v>6</v>
      </c>
      <c r="F18" s="231">
        <f>SUM(P17)</f>
        <v>-2.0332636497786532E-2</v>
      </c>
      <c r="G18" s="228" t="s">
        <v>6</v>
      </c>
      <c r="I18" s="29"/>
      <c r="K18" s="23"/>
      <c r="L18" s="24" t="s">
        <v>50</v>
      </c>
      <c r="M18" s="245">
        <v>0</v>
      </c>
      <c r="N18" s="26" t="s">
        <v>6</v>
      </c>
      <c r="O18" s="245">
        <v>0</v>
      </c>
      <c r="P18" s="250">
        <f>SUM(O18*M22)/M21</f>
        <v>0</v>
      </c>
      <c r="Q18" s="30">
        <v>0</v>
      </c>
    </row>
    <row r="19" spans="2:18" ht="15.75" x14ac:dyDescent="0.25">
      <c r="B19" s="290" t="s">
        <v>10</v>
      </c>
      <c r="C19" s="291"/>
      <c r="D19" s="12">
        <f>SUM(D17:D18)</f>
        <v>5.9903049680275453</v>
      </c>
      <c r="E19" s="11" t="s">
        <v>6</v>
      </c>
      <c r="F19" s="232">
        <f>SUM(F17:F18)</f>
        <v>6.619667363502213</v>
      </c>
      <c r="G19" s="228" t="s">
        <v>6</v>
      </c>
      <c r="I19" s="21">
        <v>7.21</v>
      </c>
      <c r="J19" s="22">
        <v>7.47</v>
      </c>
      <c r="K19" s="23" t="s">
        <v>51</v>
      </c>
      <c r="L19" s="24" t="s">
        <v>52</v>
      </c>
      <c r="M19" s="245">
        <v>8.17</v>
      </c>
      <c r="N19" s="26" t="s">
        <v>6</v>
      </c>
      <c r="O19" s="245">
        <v>8.17</v>
      </c>
      <c r="P19" s="250">
        <f>SUM(O19*M22)/M21</f>
        <v>7.5852803738317792E-2</v>
      </c>
      <c r="Q19" s="26"/>
    </row>
    <row r="20" spans="2:18" ht="15.75" x14ac:dyDescent="0.25">
      <c r="B20" s="290"/>
      <c r="C20" s="291"/>
      <c r="D20" s="96"/>
      <c r="E20" s="11"/>
      <c r="F20" s="233"/>
      <c r="G20" s="228"/>
      <c r="I20" s="36"/>
      <c r="K20" s="23"/>
      <c r="L20" s="26" t="s">
        <v>53</v>
      </c>
      <c r="M20" s="251">
        <f>SUM(M13)</f>
        <v>173</v>
      </c>
      <c r="N20" s="26" t="s">
        <v>6</v>
      </c>
      <c r="O20" s="32" t="s">
        <v>61</v>
      </c>
      <c r="P20" s="24"/>
      <c r="Q20" s="34">
        <v>1.0109999999999999</v>
      </c>
    </row>
    <row r="21" spans="2:18" ht="16.5" thickBot="1" x14ac:dyDescent="0.3">
      <c r="B21" s="290" t="s">
        <v>11</v>
      </c>
      <c r="C21" s="291"/>
      <c r="D21" s="10">
        <f>SUM(I14)</f>
        <v>6.72</v>
      </c>
      <c r="E21" s="11" t="s">
        <v>6</v>
      </c>
      <c r="F21" s="231">
        <f>SUM(I21)</f>
        <v>8.07</v>
      </c>
      <c r="G21" s="228" t="s">
        <v>6</v>
      </c>
      <c r="I21" s="33">
        <v>8.07</v>
      </c>
      <c r="J21" s="33">
        <v>8.23</v>
      </c>
      <c r="K21" s="37" t="s">
        <v>55</v>
      </c>
      <c r="L21" s="26" t="s">
        <v>56</v>
      </c>
      <c r="M21" s="248">
        <f>SUM((M20)-(M17+M19))</f>
        <v>162.63999999999999</v>
      </c>
      <c r="N21" s="26" t="s">
        <v>6</v>
      </c>
      <c r="O21" s="38" t="s">
        <v>62</v>
      </c>
      <c r="P21" s="38">
        <f>SUM(E85)</f>
        <v>15733.013003419008</v>
      </c>
      <c r="Q21" s="39" t="s">
        <v>63</v>
      </c>
    </row>
    <row r="22" spans="2:18" ht="16.5" thickTop="1" x14ac:dyDescent="0.25">
      <c r="B22" s="290" t="s">
        <v>12</v>
      </c>
      <c r="C22" s="291"/>
      <c r="D22" s="10">
        <f>SUM(J14)</f>
        <v>6.72</v>
      </c>
      <c r="E22" s="11" t="s">
        <v>6</v>
      </c>
      <c r="F22" s="231">
        <f>SUM(J21)</f>
        <v>8.23</v>
      </c>
      <c r="G22" s="228" t="s">
        <v>6</v>
      </c>
      <c r="I22" s="207" t="s">
        <v>64</v>
      </c>
      <c r="J22" s="207"/>
      <c r="K22" s="20"/>
      <c r="L22" s="26" t="s">
        <v>59</v>
      </c>
      <c r="M22" s="249">
        <f>SUM(F23-F17)</f>
        <v>1.5100000000000007</v>
      </c>
      <c r="N22" s="26" t="s">
        <v>6</v>
      </c>
      <c r="O22" s="31"/>
      <c r="P22" s="26"/>
      <c r="Q22" s="26"/>
    </row>
    <row r="23" spans="2:18" ht="15.75" x14ac:dyDescent="0.25">
      <c r="B23" s="290" t="s">
        <v>8</v>
      </c>
      <c r="C23" s="291"/>
      <c r="D23" s="10">
        <f>SUM(D21:D22)/2</f>
        <v>6.72</v>
      </c>
      <c r="E23" s="11" t="s">
        <v>6</v>
      </c>
      <c r="F23" s="231">
        <f>SUM(F21+F22)/2</f>
        <v>8.15</v>
      </c>
      <c r="G23" s="228" t="s">
        <v>6</v>
      </c>
      <c r="I23" s="40" t="s">
        <v>33</v>
      </c>
      <c r="J23" s="41">
        <v>1430.42</v>
      </c>
      <c r="K23" s="41">
        <v>1430.42</v>
      </c>
    </row>
    <row r="24" spans="2:18" ht="16.5" thickBot="1" x14ac:dyDescent="0.3">
      <c r="B24" s="290" t="s">
        <v>9</v>
      </c>
      <c r="C24" s="291"/>
      <c r="D24" s="10">
        <f>SUM(P12)</f>
        <v>3.616822429906541E-2</v>
      </c>
      <c r="E24" s="11" t="s">
        <v>6</v>
      </c>
      <c r="F24" s="231">
        <f>SUM(P19)</f>
        <v>7.5852803738317792E-2</v>
      </c>
      <c r="G24" s="228" t="s">
        <v>6</v>
      </c>
      <c r="I24" s="40" t="s">
        <v>65</v>
      </c>
      <c r="J24" s="41">
        <v>91.53</v>
      </c>
      <c r="K24" s="41">
        <v>78.930000000000007</v>
      </c>
      <c r="L24" s="42" t="s">
        <v>66</v>
      </c>
      <c r="M24" s="42"/>
      <c r="N24" s="42"/>
      <c r="O24" s="23"/>
      <c r="P24" s="23" t="s">
        <v>67</v>
      </c>
      <c r="Q24" s="43">
        <f>SUM(D25-D19)</f>
        <v>0.76586325627151997</v>
      </c>
      <c r="R24" s="20"/>
    </row>
    <row r="25" spans="2:18" ht="17.25" thickTop="1" thickBot="1" x14ac:dyDescent="0.3">
      <c r="B25" s="290" t="s">
        <v>13</v>
      </c>
      <c r="C25" s="291"/>
      <c r="D25" s="12">
        <f>SUM(D23:D24)</f>
        <v>6.7561682242990653</v>
      </c>
      <c r="E25" s="11" t="s">
        <v>6</v>
      </c>
      <c r="F25" s="232">
        <f>SUM(F23:F24)</f>
        <v>8.2258528037383183</v>
      </c>
      <c r="G25" s="228" t="s">
        <v>6</v>
      </c>
      <c r="I25" s="40" t="s">
        <v>35</v>
      </c>
      <c r="J25" s="41">
        <v>32</v>
      </c>
      <c r="K25" s="41">
        <v>32</v>
      </c>
      <c r="L25" s="44"/>
      <c r="M25" s="45" t="s">
        <v>68</v>
      </c>
      <c r="N25" s="45" t="s">
        <v>69</v>
      </c>
      <c r="O25" s="45" t="s">
        <v>30</v>
      </c>
      <c r="P25" s="45" t="s">
        <v>31</v>
      </c>
      <c r="Q25" s="46" t="s">
        <v>70</v>
      </c>
    </row>
    <row r="26" spans="2:18" ht="17.25" thickTop="1" thickBot="1" x14ac:dyDescent="0.3">
      <c r="B26" s="290"/>
      <c r="C26" s="291"/>
      <c r="D26" s="96"/>
      <c r="E26" s="11"/>
      <c r="F26" s="233"/>
      <c r="G26" s="228"/>
      <c r="I26" s="40" t="s">
        <v>165</v>
      </c>
      <c r="J26" s="257">
        <f>'2A VOLUME-BALLASTS&amp;FW CAL'!H42</f>
        <v>0</v>
      </c>
      <c r="K26" s="257">
        <f>'2A VOLUME-BALLASTS&amp;FW CAL'!N42</f>
        <v>0</v>
      </c>
      <c r="L26" s="47" t="s">
        <v>72</v>
      </c>
      <c r="M26" s="48">
        <v>6.31</v>
      </c>
      <c r="N26" s="49">
        <v>26482</v>
      </c>
      <c r="O26" s="48">
        <v>45</v>
      </c>
      <c r="P26" s="48">
        <v>-4.1900000000000004</v>
      </c>
      <c r="Q26" s="50">
        <v>503.1</v>
      </c>
    </row>
    <row r="27" spans="2:18" ht="17.25" thickTop="1" thickBot="1" x14ac:dyDescent="0.3">
      <c r="B27" s="290" t="s">
        <v>14</v>
      </c>
      <c r="C27" s="291"/>
      <c r="D27" s="13">
        <f>SUM(D19+D25)/2</f>
        <v>6.3732365961633057</v>
      </c>
      <c r="E27" s="11" t="s">
        <v>6</v>
      </c>
      <c r="F27" s="234">
        <f>SUM(F25+F19)/2</f>
        <v>7.4227600836202656</v>
      </c>
      <c r="G27" s="228" t="s">
        <v>6</v>
      </c>
      <c r="I27" s="40" t="s">
        <v>168</v>
      </c>
      <c r="J27" s="257">
        <f>'2A VOLUME-BALLASTS&amp;FW CAL'!F52</f>
        <v>0</v>
      </c>
      <c r="K27" s="257">
        <f>'2A VOLUME-BALLASTS&amp;FW CAL'!M52</f>
        <v>0</v>
      </c>
      <c r="L27" s="47" t="s">
        <v>75</v>
      </c>
      <c r="M27" s="48">
        <v>6.3</v>
      </c>
      <c r="N27" s="49">
        <v>26437</v>
      </c>
      <c r="O27" s="48">
        <v>45</v>
      </c>
      <c r="P27" s="48">
        <v>-4.2</v>
      </c>
      <c r="Q27" s="50">
        <v>477.1</v>
      </c>
    </row>
    <row r="28" spans="2:18" ht="17.25" thickTop="1" thickBot="1" x14ac:dyDescent="0.3">
      <c r="B28" s="290"/>
      <c r="C28" s="291"/>
      <c r="D28" s="96"/>
      <c r="E28" s="11"/>
      <c r="F28" s="233"/>
      <c r="G28" s="228"/>
      <c r="I28" s="40" t="s">
        <v>71</v>
      </c>
      <c r="J28" s="41">
        <v>0</v>
      </c>
      <c r="K28" s="41">
        <v>17</v>
      </c>
      <c r="L28" s="52" t="s">
        <v>76</v>
      </c>
      <c r="M28" s="252">
        <f>M26-M27</f>
        <v>9.9999999999997868E-3</v>
      </c>
      <c r="N28" s="252">
        <f>N26-N27</f>
        <v>45</v>
      </c>
      <c r="O28" s="252">
        <f>O26-O27</f>
        <v>0</v>
      </c>
      <c r="P28" s="252">
        <f>P26-P27</f>
        <v>9.9999999999997868E-3</v>
      </c>
      <c r="Q28" s="253">
        <f>Q26-Q27</f>
        <v>26</v>
      </c>
    </row>
    <row r="29" spans="2:18" ht="17.25" thickTop="1" thickBot="1" x14ac:dyDescent="0.3">
      <c r="B29" s="290" t="s">
        <v>15</v>
      </c>
      <c r="C29" s="291"/>
      <c r="D29" s="10">
        <f>SUM(I12)</f>
        <v>6.33</v>
      </c>
      <c r="E29" s="11" t="s">
        <v>6</v>
      </c>
      <c r="F29" s="231">
        <f>SUM(I19)</f>
        <v>7.21</v>
      </c>
      <c r="G29" s="228" t="s">
        <v>6</v>
      </c>
      <c r="I29" s="6"/>
      <c r="J29" s="206" t="s">
        <v>73</v>
      </c>
      <c r="K29" s="206" t="s">
        <v>74</v>
      </c>
      <c r="L29" s="53" t="s">
        <v>77</v>
      </c>
      <c r="M29" s="254">
        <f>SUM(D37)</f>
        <v>6.3070591490408265</v>
      </c>
      <c r="N29" s="255">
        <f>(N28/M28)*(M29-M27)+N27</f>
        <v>26468.766170683721</v>
      </c>
      <c r="O29" s="255">
        <f>(O28/M28)*(M29-M27)+O27</f>
        <v>45</v>
      </c>
      <c r="P29" s="255">
        <f>(P28/M28)*(M29-M27)+P27</f>
        <v>-4.1929408509591735</v>
      </c>
      <c r="Q29" s="256"/>
    </row>
    <row r="30" spans="2:18" ht="16.5" thickTop="1" x14ac:dyDescent="0.25">
      <c r="B30" s="290" t="s">
        <v>16</v>
      </c>
      <c r="C30" s="291"/>
      <c r="D30" s="10">
        <f>SUM(J12)</f>
        <v>6.24</v>
      </c>
      <c r="E30" s="11" t="s">
        <v>6</v>
      </c>
      <c r="F30" s="231">
        <f>SUM(J19)</f>
        <v>7.47</v>
      </c>
      <c r="G30" s="228" t="s">
        <v>6</v>
      </c>
      <c r="I30" s="6"/>
    </row>
    <row r="31" spans="2:18" ht="16.5" thickBot="1" x14ac:dyDescent="0.3">
      <c r="B31" s="290" t="s">
        <v>8</v>
      </c>
      <c r="C31" s="291"/>
      <c r="D31" s="10">
        <f>SUM(D29:D30)/2</f>
        <v>6.2850000000000001</v>
      </c>
      <c r="E31" s="11" t="s">
        <v>6</v>
      </c>
      <c r="F31" s="231">
        <f>SUM(F29:F30)/2</f>
        <v>7.34</v>
      </c>
      <c r="G31" s="228" t="s">
        <v>6</v>
      </c>
      <c r="I31" s="6"/>
    </row>
    <row r="32" spans="2:18" ht="15.75" x14ac:dyDescent="0.25">
      <c r="B32" s="290" t="s">
        <v>9</v>
      </c>
      <c r="C32" s="291"/>
      <c r="D32" s="10">
        <f>SUM(P11)</f>
        <v>0</v>
      </c>
      <c r="E32" s="11" t="s">
        <v>6</v>
      </c>
      <c r="F32" s="231">
        <f>SUM(P18)</f>
        <v>0</v>
      </c>
      <c r="G32" s="228" t="s">
        <v>6</v>
      </c>
      <c r="I32" s="6"/>
      <c r="L32" s="54" t="s">
        <v>78</v>
      </c>
      <c r="M32" s="55"/>
      <c r="N32" s="258">
        <f>SUM(100*O29*P29*Q24)/M13</f>
        <v>-83.528826593136515</v>
      </c>
      <c r="O32" s="56" t="s">
        <v>63</v>
      </c>
    </row>
    <row r="33" spans="2:18" ht="15.75" x14ac:dyDescent="0.25">
      <c r="B33" s="290" t="s">
        <v>17</v>
      </c>
      <c r="C33" s="291"/>
      <c r="D33" s="13">
        <f>SUM(D31:D32)</f>
        <v>6.2850000000000001</v>
      </c>
      <c r="E33" s="11" t="s">
        <v>6</v>
      </c>
      <c r="F33" s="234">
        <f>SUM(F31:F32)</f>
        <v>7.34</v>
      </c>
      <c r="G33" s="228" t="s">
        <v>6</v>
      </c>
      <c r="I33" s="6"/>
      <c r="L33" s="57" t="s">
        <v>79</v>
      </c>
      <c r="M33" s="58"/>
      <c r="N33" s="259">
        <f>SUM(50*Q24*Q24*Q28)/M13</f>
        <v>4.4075750606870558</v>
      </c>
      <c r="O33" s="59" t="s">
        <v>63</v>
      </c>
    </row>
    <row r="34" spans="2:18" ht="16.5" thickBot="1" x14ac:dyDescent="0.3">
      <c r="B34" s="290"/>
      <c r="C34" s="291"/>
      <c r="D34" s="96"/>
      <c r="E34" s="11"/>
      <c r="F34" s="233"/>
      <c r="G34" s="228"/>
      <c r="I34" s="6"/>
      <c r="L34" s="60" t="s">
        <v>80</v>
      </c>
      <c r="M34" s="61"/>
      <c r="N34" s="260">
        <f>SUM(N32:N33)</f>
        <v>-79.121251532449463</v>
      </c>
      <c r="O34" s="62" t="s">
        <v>63</v>
      </c>
    </row>
    <row r="35" spans="2:18" ht="15.75" x14ac:dyDescent="0.25">
      <c r="B35" s="290" t="s">
        <v>18</v>
      </c>
      <c r="C35" s="291"/>
      <c r="D35" s="13">
        <f>SUM(D27+D33)/2</f>
        <v>6.3291182980816529</v>
      </c>
      <c r="E35" s="11" t="s">
        <v>6</v>
      </c>
      <c r="F35" s="234">
        <f>SUM(F27+F33)/2</f>
        <v>7.3813800418101323</v>
      </c>
      <c r="G35" s="228" t="s">
        <v>6</v>
      </c>
      <c r="I35" s="6"/>
    </row>
    <row r="36" spans="2:18" ht="16.5" thickBot="1" x14ac:dyDescent="0.3">
      <c r="B36" s="290" t="s">
        <v>19</v>
      </c>
      <c r="C36" s="291"/>
      <c r="D36" s="14">
        <f>SUM(D33+D35)/2</f>
        <v>6.3070591490408265</v>
      </c>
      <c r="E36" s="15" t="s">
        <v>6</v>
      </c>
      <c r="F36" s="235">
        <f>SUM(F33+F35)/2</f>
        <v>7.3606900209050661</v>
      </c>
      <c r="G36" s="229" t="s">
        <v>6</v>
      </c>
      <c r="I36" s="6"/>
      <c r="L36" s="63" t="s">
        <v>81</v>
      </c>
      <c r="M36" s="63"/>
      <c r="N36" s="63"/>
      <c r="O36" s="23"/>
      <c r="P36" s="23" t="s">
        <v>67</v>
      </c>
      <c r="Q36" s="43">
        <f>SUM(F25-F19)</f>
        <v>1.6061854402361053</v>
      </c>
      <c r="R36" s="20"/>
    </row>
    <row r="37" spans="2:18" ht="17.25" thickTop="1" thickBot="1" x14ac:dyDescent="0.3">
      <c r="B37" s="290" t="s">
        <v>20</v>
      </c>
      <c r="C37" s="291"/>
      <c r="D37" s="14">
        <f>SUM(D36+Q11)</f>
        <v>6.3070591490408265</v>
      </c>
      <c r="E37" s="15" t="s">
        <v>6</v>
      </c>
      <c r="F37" s="235">
        <f>SUM(F36+Q18)</f>
        <v>7.3606900209050661</v>
      </c>
      <c r="G37" s="229" t="s">
        <v>6</v>
      </c>
      <c r="I37" s="6"/>
      <c r="L37" s="44"/>
      <c r="M37" s="45" t="s">
        <v>68</v>
      </c>
      <c r="N37" s="45" t="s">
        <v>69</v>
      </c>
      <c r="O37" s="45" t="s">
        <v>30</v>
      </c>
      <c r="P37" s="45" t="s">
        <v>31</v>
      </c>
      <c r="Q37" s="46" t="s">
        <v>70</v>
      </c>
    </row>
    <row r="38" spans="2:18" ht="17.25" thickTop="1" thickBot="1" x14ac:dyDescent="0.3">
      <c r="B38" s="290" t="s">
        <v>21</v>
      </c>
      <c r="C38" s="291"/>
      <c r="D38" s="10">
        <f>SUM(N29)</f>
        <v>26468.766170683721</v>
      </c>
      <c r="E38" s="11" t="s">
        <v>22</v>
      </c>
      <c r="F38" s="231">
        <f>SUM(N41)</f>
        <v>31261.174096163304</v>
      </c>
      <c r="G38" s="228" t="s">
        <v>22</v>
      </c>
      <c r="I38" s="6"/>
      <c r="L38" s="64" t="s">
        <v>72</v>
      </c>
      <c r="M38" s="48">
        <v>7.37</v>
      </c>
      <c r="N38" s="49">
        <v>31304</v>
      </c>
      <c r="O38" s="48">
        <v>46</v>
      </c>
      <c r="P38" s="48">
        <v>-2.57</v>
      </c>
      <c r="Q38" s="50">
        <v>534.1</v>
      </c>
    </row>
    <row r="39" spans="2:18" ht="17.25" thickTop="1" thickBot="1" x14ac:dyDescent="0.3">
      <c r="B39" s="290" t="s">
        <v>23</v>
      </c>
      <c r="C39" s="291"/>
      <c r="D39" s="10">
        <f>SUM(N34)</f>
        <v>-79.121251532449463</v>
      </c>
      <c r="E39" s="11" t="s">
        <v>22</v>
      </c>
      <c r="F39" s="231">
        <f>SUM(N47)</f>
        <v>-88.484081454421926</v>
      </c>
      <c r="G39" s="228" t="s">
        <v>22</v>
      </c>
      <c r="I39" s="6"/>
      <c r="L39" s="64" t="s">
        <v>75</v>
      </c>
      <c r="M39" s="48">
        <v>7.36</v>
      </c>
      <c r="N39" s="49">
        <v>31258</v>
      </c>
      <c r="O39" s="48">
        <v>46</v>
      </c>
      <c r="P39" s="48">
        <v>-2.59</v>
      </c>
      <c r="Q39" s="50">
        <v>504.5</v>
      </c>
    </row>
    <row r="40" spans="2:18" ht="17.25" thickTop="1" thickBot="1" x14ac:dyDescent="0.3">
      <c r="B40" s="290" t="s">
        <v>24</v>
      </c>
      <c r="C40" s="291"/>
      <c r="D40" s="10">
        <f>SUM(D38:D39)</f>
        <v>26389.644919151273</v>
      </c>
      <c r="E40" s="11" t="s">
        <v>22</v>
      </c>
      <c r="F40" s="231">
        <f>SUM(F38:F39)</f>
        <v>31172.690014708882</v>
      </c>
      <c r="G40" s="228" t="s">
        <v>22</v>
      </c>
      <c r="I40" s="6"/>
      <c r="L40" s="52" t="s">
        <v>76</v>
      </c>
      <c r="M40" s="252">
        <f>M38-M39</f>
        <v>9.9999999999997868E-3</v>
      </c>
      <c r="N40" s="252">
        <f>N38-N39</f>
        <v>46</v>
      </c>
      <c r="O40" s="252">
        <f>O38-O39</f>
        <v>0</v>
      </c>
      <c r="P40" s="252">
        <f>P38-P39</f>
        <v>2.0000000000000018E-2</v>
      </c>
      <c r="Q40" s="253">
        <f>Q38-Q39</f>
        <v>29.600000000000023</v>
      </c>
    </row>
    <row r="41" spans="2:18" ht="17.25" thickTop="1" thickBot="1" x14ac:dyDescent="0.3">
      <c r="B41" s="290" t="s">
        <v>25</v>
      </c>
      <c r="C41" s="291"/>
      <c r="D41" s="16">
        <f>SUM(Q14)</f>
        <v>1.008</v>
      </c>
      <c r="E41" s="11" t="s">
        <v>26</v>
      </c>
      <c r="F41" s="236">
        <f>SUM(Q20)</f>
        <v>1.0109999999999999</v>
      </c>
      <c r="G41" s="228" t="s">
        <v>26</v>
      </c>
      <c r="I41" s="6"/>
      <c r="L41" s="53" t="s">
        <v>77</v>
      </c>
      <c r="M41" s="254">
        <f>SUM(F37)</f>
        <v>7.3606900209050661</v>
      </c>
      <c r="N41" s="255">
        <f>(N40/M40)*(M41-M39)+N39</f>
        <v>31261.174096163304</v>
      </c>
      <c r="O41" s="255">
        <f>(O40/M40)*(M41-M39)+O39</f>
        <v>46</v>
      </c>
      <c r="P41" s="255">
        <f>(P40/M40)*(M41-M39)+P39</f>
        <v>-2.5886199581898683</v>
      </c>
      <c r="Q41" s="256"/>
    </row>
    <row r="42" spans="2:18" ht="16.5" thickTop="1" x14ac:dyDescent="0.25">
      <c r="B42" s="290" t="s">
        <v>27</v>
      </c>
      <c r="C42" s="291"/>
      <c r="D42" s="10">
        <f>SUM(D41*D40)/1.025</f>
        <v>25951.963003419009</v>
      </c>
      <c r="E42" s="11" t="s">
        <v>22</v>
      </c>
      <c r="F42" s="231">
        <f>SUM(F41*F40)/1.025</f>
        <v>30746.916687678709</v>
      </c>
      <c r="G42" s="228" t="s">
        <v>22</v>
      </c>
      <c r="I42" s="6"/>
    </row>
    <row r="43" spans="2:18" ht="16.5" thickBot="1" x14ac:dyDescent="0.3">
      <c r="B43" s="290" t="s">
        <v>28</v>
      </c>
      <c r="C43" s="291"/>
      <c r="D43" s="10">
        <f>SUM(D57)</f>
        <v>1553.95</v>
      </c>
      <c r="E43" s="11" t="s">
        <v>22</v>
      </c>
      <c r="F43" s="231">
        <f>SUM(F57)</f>
        <v>1558.3500000000001</v>
      </c>
      <c r="G43" s="228" t="s">
        <v>22</v>
      </c>
      <c r="I43" s="6"/>
    </row>
    <row r="44" spans="2:18" ht="16.5" thickBot="1" x14ac:dyDescent="0.3">
      <c r="B44" s="290" t="s">
        <v>29</v>
      </c>
      <c r="C44" s="291"/>
      <c r="D44" s="12">
        <f>SUM(D42-D43)</f>
        <v>24398.013003419008</v>
      </c>
      <c r="E44" s="15" t="s">
        <v>22</v>
      </c>
      <c r="F44" s="237">
        <f>SUM(F42-F43)</f>
        <v>29188.566687678711</v>
      </c>
      <c r="G44" s="229" t="s">
        <v>22</v>
      </c>
      <c r="I44" s="6"/>
      <c r="L44" s="54" t="s">
        <v>78</v>
      </c>
      <c r="M44" s="55"/>
      <c r="N44" s="261">
        <f>SUM(100*O41*P41*Q36)/M20</f>
        <v>-110.55431769298349</v>
      </c>
      <c r="O44" s="56" t="s">
        <v>63</v>
      </c>
    </row>
    <row r="45" spans="2:18" ht="19.5" thickBot="1" x14ac:dyDescent="0.35">
      <c r="B45" s="290"/>
      <c r="C45" s="291"/>
      <c r="D45" s="315" t="s">
        <v>156</v>
      </c>
      <c r="E45" s="316"/>
      <c r="F45" s="239">
        <f>F44-D44</f>
        <v>4790.553684259703</v>
      </c>
      <c r="G45" s="229" t="s">
        <v>22</v>
      </c>
      <c r="I45" s="6"/>
      <c r="L45" s="57" t="s">
        <v>79</v>
      </c>
      <c r="M45" s="58"/>
      <c r="N45" s="262">
        <f>SUM(50*Q36*Q36*Q40)/M20</f>
        <v>22.070236238561566</v>
      </c>
      <c r="O45" s="59" t="s">
        <v>63</v>
      </c>
    </row>
    <row r="46" spans="2:18" ht="15.75" x14ac:dyDescent="0.25">
      <c r="B46" s="317"/>
      <c r="C46" s="318"/>
      <c r="D46" s="318"/>
      <c r="E46" s="318"/>
      <c r="F46" s="318"/>
      <c r="G46" s="319"/>
      <c r="I46" s="6"/>
      <c r="L46" s="226"/>
      <c r="M46" s="29"/>
      <c r="N46" s="69"/>
      <c r="O46" s="84"/>
    </row>
    <row r="47" spans="2:18" ht="16.5" thickBot="1" x14ac:dyDescent="0.3">
      <c r="B47" s="290" t="s">
        <v>30</v>
      </c>
      <c r="C47" s="291"/>
      <c r="D47" s="10">
        <f>SUM(O29)</f>
        <v>45</v>
      </c>
      <c r="E47" s="11" t="s">
        <v>22</v>
      </c>
      <c r="F47" s="231">
        <f>SUM(O41)</f>
        <v>46</v>
      </c>
      <c r="G47" s="228" t="s">
        <v>22</v>
      </c>
      <c r="I47" s="6"/>
      <c r="L47" s="60" t="s">
        <v>80</v>
      </c>
      <c r="M47" s="61"/>
      <c r="N47" s="260">
        <f>SUM(N44:N45)</f>
        <v>-88.484081454421926</v>
      </c>
      <c r="O47" s="62" t="s">
        <v>63</v>
      </c>
    </row>
    <row r="48" spans="2:18" ht="15.75" x14ac:dyDescent="0.25">
      <c r="B48" s="290" t="s">
        <v>31</v>
      </c>
      <c r="C48" s="291"/>
      <c r="D48" s="10">
        <f>SUM(P29)</f>
        <v>-4.1929408509591735</v>
      </c>
      <c r="E48" s="11" t="s">
        <v>6</v>
      </c>
      <c r="F48" s="231">
        <f>SUM(P41)</f>
        <v>-2.5886199581898683</v>
      </c>
      <c r="G48" s="228" t="s">
        <v>6</v>
      </c>
      <c r="I48" s="6"/>
    </row>
    <row r="49" spans="2:13" ht="16.5" thickBot="1" x14ac:dyDescent="0.3">
      <c r="B49" s="290" t="s">
        <v>32</v>
      </c>
      <c r="C49" s="291"/>
      <c r="D49" s="10">
        <f>SUM(Q24)</f>
        <v>0.76586325627151997</v>
      </c>
      <c r="E49" s="11" t="s">
        <v>6</v>
      </c>
      <c r="F49" s="231">
        <f>SUM(Q36)</f>
        <v>1.6061854402361053</v>
      </c>
      <c r="G49" s="228" t="s">
        <v>6</v>
      </c>
      <c r="I49" s="6"/>
    </row>
    <row r="50" spans="2:13" ht="17.25" thickTop="1" thickBot="1" x14ac:dyDescent="0.3">
      <c r="B50" s="288" t="s">
        <v>167</v>
      </c>
      <c r="C50" s="289"/>
      <c r="D50" s="320" t="s">
        <v>0</v>
      </c>
      <c r="E50" s="321"/>
      <c r="F50" s="321"/>
      <c r="G50" s="322"/>
      <c r="I50" s="6"/>
      <c r="L50" s="65" t="s">
        <v>82</v>
      </c>
      <c r="M50" s="66">
        <v>6</v>
      </c>
    </row>
    <row r="51" spans="2:13" ht="17.25" thickTop="1" thickBot="1" x14ac:dyDescent="0.3">
      <c r="B51" s="290" t="s">
        <v>33</v>
      </c>
      <c r="C51" s="291"/>
      <c r="D51" s="10">
        <f>SUM(J23)</f>
        <v>1430.42</v>
      </c>
      <c r="E51" s="11" t="s">
        <v>22</v>
      </c>
      <c r="F51" s="231">
        <f>SUM(K23)</f>
        <v>1430.42</v>
      </c>
      <c r="G51" s="228" t="s">
        <v>22</v>
      </c>
      <c r="I51" s="6"/>
      <c r="L51" s="67" t="s">
        <v>83</v>
      </c>
      <c r="M51" s="68">
        <f>SUM(M50*12)</f>
        <v>72</v>
      </c>
    </row>
    <row r="52" spans="2:13" ht="17.25" thickTop="1" thickBot="1" x14ac:dyDescent="0.3">
      <c r="B52" s="290" t="s">
        <v>34</v>
      </c>
      <c r="C52" s="291"/>
      <c r="D52" s="10">
        <f>SUM(J24)</f>
        <v>91.53</v>
      </c>
      <c r="E52" s="11" t="s">
        <v>22</v>
      </c>
      <c r="F52" s="231">
        <f>SUM(K24)</f>
        <v>78.930000000000007</v>
      </c>
      <c r="G52" s="228" t="s">
        <v>22</v>
      </c>
      <c r="I52" s="6"/>
      <c r="L52" s="67" t="s">
        <v>84</v>
      </c>
      <c r="M52" s="67">
        <f>SUM(M51*2.54/100)</f>
        <v>1.8288</v>
      </c>
    </row>
    <row r="53" spans="2:13" ht="17.25" thickTop="1" thickBot="1" x14ac:dyDescent="0.3">
      <c r="B53" s="290" t="s">
        <v>35</v>
      </c>
      <c r="C53" s="291"/>
      <c r="D53" s="10">
        <f>SUM(J25)</f>
        <v>32</v>
      </c>
      <c r="E53" s="11" t="s">
        <v>22</v>
      </c>
      <c r="F53" s="231">
        <f>SUM(K25)</f>
        <v>32</v>
      </c>
      <c r="G53" s="228" t="s">
        <v>22</v>
      </c>
      <c r="I53" s="6"/>
      <c r="L53" s="65" t="s">
        <v>85</v>
      </c>
      <c r="M53" s="66">
        <v>5</v>
      </c>
    </row>
    <row r="54" spans="2:13" ht="17.25" thickTop="1" thickBot="1" x14ac:dyDescent="0.3">
      <c r="B54" s="290" t="s">
        <v>36</v>
      </c>
      <c r="C54" s="291"/>
      <c r="D54" s="10">
        <f>SUM('1-DRAFT SURVEY'!J27)</f>
        <v>0</v>
      </c>
      <c r="E54" s="11" t="s">
        <v>22</v>
      </c>
      <c r="F54" s="231">
        <f>SUM(K27)</f>
        <v>0</v>
      </c>
      <c r="G54" s="228" t="s">
        <v>22</v>
      </c>
      <c r="I54" s="6"/>
      <c r="L54" s="67" t="s">
        <v>84</v>
      </c>
      <c r="M54" s="67">
        <f>SUM(M53*2.54/100)</f>
        <v>0.127</v>
      </c>
    </row>
    <row r="55" spans="2:13" ht="17.25" thickTop="1" thickBot="1" x14ac:dyDescent="0.3">
      <c r="B55" s="290" t="s">
        <v>37</v>
      </c>
      <c r="C55" s="291"/>
      <c r="D55" s="10">
        <f>SUM(J26)</f>
        <v>0</v>
      </c>
      <c r="E55" s="11" t="s">
        <v>22</v>
      </c>
      <c r="F55" s="231">
        <f>SUM(K26)</f>
        <v>0</v>
      </c>
      <c r="G55" s="228" t="s">
        <v>22</v>
      </c>
      <c r="I55" s="6"/>
      <c r="L55" s="67" t="s">
        <v>84</v>
      </c>
      <c r="M55" s="67">
        <f>SUM(M52+M54)</f>
        <v>1.9558</v>
      </c>
    </row>
    <row r="56" spans="2:13" ht="17.25" thickTop="1" thickBot="1" x14ac:dyDescent="0.3">
      <c r="B56" s="290" t="s">
        <v>38</v>
      </c>
      <c r="C56" s="291"/>
      <c r="D56" s="243">
        <f>SUM(J28)</f>
        <v>0</v>
      </c>
      <c r="E56" s="11" t="s">
        <v>22</v>
      </c>
      <c r="F56" s="240">
        <f>SUM(K28)</f>
        <v>17</v>
      </c>
      <c r="G56" s="228" t="s">
        <v>22</v>
      </c>
      <c r="I56" s="6"/>
    </row>
    <row r="57" spans="2:13" ht="16.5" thickBot="1" x14ac:dyDescent="0.3">
      <c r="B57" s="313" t="s">
        <v>28</v>
      </c>
      <c r="C57" s="314"/>
      <c r="D57" s="241">
        <f>SUM(D51:D56)</f>
        <v>1553.95</v>
      </c>
      <c r="E57" s="242" t="s">
        <v>22</v>
      </c>
      <c r="F57" s="241">
        <f>SUM(F51:F56)</f>
        <v>1558.3500000000001</v>
      </c>
      <c r="G57" s="238" t="s">
        <v>22</v>
      </c>
      <c r="I57" s="6"/>
    </row>
    <row r="58" spans="2:13" ht="15.75" thickTop="1" x14ac:dyDescent="0.25">
      <c r="B58" s="183" t="s">
        <v>149</v>
      </c>
      <c r="C58"/>
      <c r="D58"/>
      <c r="E58"/>
      <c r="F58"/>
      <c r="G58"/>
    </row>
    <row r="59" spans="2:13" x14ac:dyDescent="0.25">
      <c r="B59"/>
      <c r="C59"/>
      <c r="D59"/>
      <c r="E59"/>
      <c r="F59"/>
      <c r="G59"/>
    </row>
    <row r="60" spans="2:13" ht="15.75" x14ac:dyDescent="0.25">
      <c r="B60"/>
      <c r="C60" s="94" t="s">
        <v>40</v>
      </c>
      <c r="D60"/>
      <c r="E60"/>
      <c r="F60" s="95" t="s">
        <v>154</v>
      </c>
      <c r="G60" s="97"/>
    </row>
    <row r="61" spans="2:13" ht="15.75" x14ac:dyDescent="0.25">
      <c r="E61" s="311" t="s">
        <v>0</v>
      </c>
      <c r="F61" s="311"/>
      <c r="G61" s="312"/>
    </row>
    <row r="62" spans="2:13" ht="15.75" x14ac:dyDescent="0.25">
      <c r="E62" s="179"/>
      <c r="F62" s="179"/>
      <c r="G62"/>
    </row>
    <row r="63" spans="2:13" ht="15.75" x14ac:dyDescent="0.25">
      <c r="E63" s="179"/>
      <c r="F63" s="179"/>
      <c r="G63"/>
    </row>
    <row r="64" spans="2:13" ht="18" customHeight="1" x14ac:dyDescent="0.25">
      <c r="E64" s="179"/>
      <c r="F64" s="179"/>
    </row>
    <row r="65" spans="2:7" ht="15.75" x14ac:dyDescent="0.25">
      <c r="E65" s="179"/>
      <c r="F65" s="179"/>
    </row>
    <row r="66" spans="2:7" ht="15.75" x14ac:dyDescent="0.25">
      <c r="E66" s="179"/>
      <c r="F66" s="179"/>
    </row>
    <row r="67" spans="2:7" ht="9" customHeight="1" x14ac:dyDescent="0.25">
      <c r="E67" s="179"/>
      <c r="F67" s="179"/>
    </row>
    <row r="68" spans="2:7" x14ac:dyDescent="0.25">
      <c r="B68"/>
      <c r="C68"/>
      <c r="D68"/>
      <c r="E68"/>
      <c r="F68"/>
      <c r="G68"/>
    </row>
    <row r="69" spans="2:7" x14ac:dyDescent="0.25">
      <c r="B69"/>
      <c r="C69"/>
      <c r="D69"/>
      <c r="E69"/>
      <c r="F69"/>
      <c r="G69"/>
    </row>
    <row r="70" spans="2:7" x14ac:dyDescent="0.25">
      <c r="B70" s="119"/>
      <c r="C70" s="119"/>
      <c r="D70" s="119"/>
      <c r="E70" s="119"/>
      <c r="F70" s="120"/>
      <c r="G70" s="121"/>
    </row>
    <row r="71" spans="2:7" x14ac:dyDescent="0.25">
      <c r="B71"/>
      <c r="C71"/>
      <c r="D71"/>
      <c r="E71"/>
      <c r="F71" s="122"/>
      <c r="G71"/>
    </row>
    <row r="72" spans="2:7" x14ac:dyDescent="0.25">
      <c r="B72"/>
      <c r="C72"/>
      <c r="D72"/>
      <c r="E72"/>
      <c r="F72" s="122"/>
      <c r="G72"/>
    </row>
    <row r="73" spans="2:7" ht="15.75" thickBot="1" x14ac:dyDescent="0.3">
      <c r="B73"/>
      <c r="C73"/>
      <c r="D73"/>
      <c r="E73"/>
      <c r="F73" s="122"/>
      <c r="G73"/>
    </row>
    <row r="74" spans="2:7" ht="15.75" thickBot="1" x14ac:dyDescent="0.3">
      <c r="B74" s="208" t="s">
        <v>183</v>
      </c>
      <c r="C74" s="208" t="s">
        <v>180</v>
      </c>
    </row>
    <row r="75" spans="2:7" x14ac:dyDescent="0.25">
      <c r="B75" s="309"/>
      <c r="C75" s="309"/>
      <c r="D75" s="309"/>
      <c r="E75" s="309"/>
      <c r="F75" s="191"/>
      <c r="G75" s="191"/>
    </row>
    <row r="76" spans="2:7" x14ac:dyDescent="0.25">
      <c r="B76" s="310"/>
      <c r="C76" s="310"/>
      <c r="D76" s="310"/>
      <c r="E76" s="310"/>
      <c r="F76" s="310"/>
      <c r="G76" s="310"/>
    </row>
    <row r="77" spans="2:7" x14ac:dyDescent="0.25">
      <c r="B77" s="192"/>
      <c r="C77" s="192"/>
      <c r="D77" s="192"/>
      <c r="E77" s="192"/>
      <c r="F77" s="192"/>
      <c r="G77" s="192"/>
    </row>
    <row r="78" spans="2:7" x14ac:dyDescent="0.25">
      <c r="B78" s="192"/>
      <c r="C78" s="192"/>
      <c r="D78" s="192"/>
      <c r="E78" s="192"/>
      <c r="F78" s="192"/>
      <c r="G78" s="192"/>
    </row>
    <row r="79" spans="2:7" x14ac:dyDescent="0.25">
      <c r="B79" s="192"/>
      <c r="C79" s="192"/>
      <c r="D79" s="192"/>
      <c r="E79" s="192"/>
      <c r="F79" s="192"/>
      <c r="G79" s="192"/>
    </row>
    <row r="80" spans="2:7" x14ac:dyDescent="0.25">
      <c r="B80"/>
      <c r="C80" s="98" t="s">
        <v>41</v>
      </c>
      <c r="D80" s="17">
        <f>(D27-D33)</f>
        <v>8.8236596163305592E-2</v>
      </c>
      <c r="E80" s="99"/>
      <c r="F80" s="98" t="s">
        <v>41</v>
      </c>
      <c r="G80" s="17">
        <f>(F27-F33)</f>
        <v>8.2760083620265767E-2</v>
      </c>
    </row>
    <row r="81" spans="2:7" x14ac:dyDescent="0.25">
      <c r="B81"/>
      <c r="C81" s="99" t="s">
        <v>42</v>
      </c>
      <c r="D81" s="99"/>
      <c r="E81" s="100"/>
      <c r="F81"/>
      <c r="G81"/>
    </row>
    <row r="82" spans="2:7" x14ac:dyDescent="0.25">
      <c r="B82"/>
      <c r="C82" s="99" t="s">
        <v>43</v>
      </c>
      <c r="D82" s="99"/>
      <c r="E82"/>
      <c r="F82"/>
      <c r="G82"/>
    </row>
    <row r="83" spans="2:7" x14ac:dyDescent="0.25">
      <c r="B83"/>
      <c r="C83" s="99"/>
      <c r="D83" s="99"/>
      <c r="E83"/>
      <c r="F83"/>
      <c r="G83"/>
    </row>
    <row r="84" spans="2:7" ht="15.75" thickBot="1" x14ac:dyDescent="0.3">
      <c r="B84"/>
      <c r="C84" s="99"/>
      <c r="D84" s="99"/>
      <c r="E84"/>
      <c r="F84"/>
      <c r="G84"/>
    </row>
    <row r="85" spans="2:7" ht="15.75" thickBot="1" x14ac:dyDescent="0.3">
      <c r="B85"/>
      <c r="C85" s="99"/>
      <c r="D85" s="101" t="s">
        <v>44</v>
      </c>
      <c r="E85" s="307">
        <f>(D44-F7)</f>
        <v>15733.013003419008</v>
      </c>
      <c r="F85" s="308"/>
      <c r="G85" s="99"/>
    </row>
    <row r="86" spans="2:7" x14ac:dyDescent="0.25">
      <c r="B86"/>
      <c r="C86"/>
      <c r="D86"/>
      <c r="E86"/>
      <c r="F86"/>
      <c r="G86"/>
    </row>
  </sheetData>
  <mergeCells count="54">
    <mergeCell ref="D45:E45"/>
    <mergeCell ref="B46:G46"/>
    <mergeCell ref="D50:G50"/>
    <mergeCell ref="B36:C36"/>
    <mergeCell ref="B25:C25"/>
    <mergeCell ref="B30:C30"/>
    <mergeCell ref="B31:C31"/>
    <mergeCell ref="B32:C32"/>
    <mergeCell ref="B37:C37"/>
    <mergeCell ref="B33:C33"/>
    <mergeCell ref="B34:C34"/>
    <mergeCell ref="B35:C35"/>
    <mergeCell ref="B49:C49"/>
    <mergeCell ref="B26:C26"/>
    <mergeCell ref="B27:C27"/>
    <mergeCell ref="B28:C28"/>
    <mergeCell ref="E85:F85"/>
    <mergeCell ref="B51:C51"/>
    <mergeCell ref="B52:C52"/>
    <mergeCell ref="B53:C53"/>
    <mergeCell ref="B54:C54"/>
    <mergeCell ref="B55:C55"/>
    <mergeCell ref="B56:C56"/>
    <mergeCell ref="B75:E75"/>
    <mergeCell ref="B76:D76"/>
    <mergeCell ref="E76:G76"/>
    <mergeCell ref="E61:G61"/>
    <mergeCell ref="B57:C57"/>
    <mergeCell ref="B29:C29"/>
    <mergeCell ref="C2:F4"/>
    <mergeCell ref="G2:G4"/>
    <mergeCell ref="K3:K6"/>
    <mergeCell ref="B2:B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50:C50"/>
    <mergeCell ref="B38:C38"/>
    <mergeCell ref="B39:C39"/>
    <mergeCell ref="B40:C40"/>
    <mergeCell ref="B41:C41"/>
    <mergeCell ref="B42:C42"/>
    <mergeCell ref="B43:C43"/>
    <mergeCell ref="B44:C44"/>
    <mergeCell ref="B45:C45"/>
    <mergeCell ref="B47:C47"/>
    <mergeCell ref="B48:C48"/>
  </mergeCells>
  <pageMargins left="0.70866141732283472" right="0.70866141732283472" top="0.55118110236220474" bottom="0.11811023622047245" header="0.31496062992125984" footer="0.15748031496062992"/>
  <pageSetup paperSize="9" scale="61" orientation="portrait" horizontalDpi="4294967293" verticalDpi="1200" r:id="rId1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79"/>
  <sheetViews>
    <sheetView topLeftCell="A29" zoomScale="74" zoomScaleNormal="74" zoomScaleSheetLayoutView="62" workbookViewId="0">
      <selection activeCell="D80" sqref="D80"/>
    </sheetView>
  </sheetViews>
  <sheetFormatPr defaultRowHeight="15" x14ac:dyDescent="0.25"/>
  <cols>
    <col min="2" max="2" width="20.5703125" customWidth="1"/>
    <col min="3" max="3" width="19.28515625" customWidth="1"/>
    <col min="4" max="4" width="16" customWidth="1"/>
    <col min="5" max="5" width="16.5703125" bestFit="1" customWidth="1"/>
    <col min="6" max="6" width="12.5703125" customWidth="1"/>
    <col min="7" max="7" width="12.42578125" customWidth="1"/>
    <col min="8" max="8" width="15.5703125" customWidth="1"/>
    <col min="9" max="9" width="18.7109375" customWidth="1"/>
    <col min="10" max="10" width="11" bestFit="1" customWidth="1"/>
    <col min="11" max="11" width="18.5703125" customWidth="1"/>
    <col min="12" max="12" width="13.42578125" customWidth="1"/>
    <col min="13" max="13" width="11.42578125" customWidth="1"/>
    <col min="14" max="14" width="14.5703125" customWidth="1"/>
  </cols>
  <sheetData>
    <row r="1" spans="1:20" ht="15.75" thickBot="1" x14ac:dyDescent="0.3"/>
    <row r="2" spans="1:20" ht="36.75" customHeight="1" x14ac:dyDescent="0.25">
      <c r="B2" s="193"/>
      <c r="C2" s="193"/>
      <c r="D2" s="326" t="s">
        <v>155</v>
      </c>
      <c r="E2" s="327"/>
      <c r="F2" s="327"/>
      <c r="G2" s="327"/>
      <c r="H2" s="327"/>
      <c r="I2" s="327"/>
      <c r="J2" s="327"/>
      <c r="K2" s="327"/>
      <c r="L2" s="327"/>
      <c r="M2" s="327"/>
      <c r="N2" s="330"/>
    </row>
    <row r="3" spans="1:20" ht="64.150000000000006" customHeight="1" thickBot="1" x14ac:dyDescent="0.3">
      <c r="B3" s="194"/>
      <c r="C3" s="194"/>
      <c r="D3" s="328"/>
      <c r="E3" s="329"/>
      <c r="F3" s="329"/>
      <c r="G3" s="329"/>
      <c r="H3" s="329"/>
      <c r="I3" s="329"/>
      <c r="J3" s="329"/>
      <c r="K3" s="329"/>
      <c r="L3" s="329"/>
      <c r="M3" s="329"/>
      <c r="N3" s="331"/>
    </row>
    <row r="4" spans="1:20" ht="21.2" customHeight="1" x14ac:dyDescent="0.25">
      <c r="B4" s="72" t="str">
        <f>'1-DRAFT SURVEY'!B6</f>
        <v>VESSEL:</v>
      </c>
      <c r="C4" s="72"/>
      <c r="D4" s="332" t="str">
        <f>'1-DRAFT SURVEY'!C6</f>
        <v xml:space="preserve"> </v>
      </c>
      <c r="E4" s="332"/>
      <c r="F4" s="196"/>
      <c r="G4" s="196"/>
      <c r="H4" s="196"/>
      <c r="I4" s="196"/>
      <c r="J4" s="196"/>
      <c r="K4" s="196"/>
      <c r="L4" s="197" t="str">
        <f>'1-DRAFT SURVEY'!E6</f>
        <v>PORT      :</v>
      </c>
      <c r="M4" s="333" t="str">
        <f>'1-DRAFT SURVEY'!F6</f>
        <v xml:space="preserve"> </v>
      </c>
      <c r="N4" s="333"/>
    </row>
    <row r="5" spans="1:20" ht="21.2" customHeight="1" x14ac:dyDescent="0.25">
      <c r="B5" s="72" t="str">
        <f>'1-DRAFT SURVEY'!B7</f>
        <v>LBP :</v>
      </c>
      <c r="C5" s="72"/>
      <c r="D5" s="185">
        <f>SUM('1-DRAFT SURVEY'!C7)</f>
        <v>0</v>
      </c>
      <c r="E5" s="185"/>
      <c r="F5" s="196"/>
      <c r="G5" s="196"/>
      <c r="H5" s="196"/>
      <c r="I5" s="196"/>
      <c r="J5" s="196"/>
      <c r="K5" s="196"/>
      <c r="L5" s="197" t="str">
        <f>'1-DRAFT SURVEY'!E7</f>
        <v>LIGHT SHIP-MT:</v>
      </c>
      <c r="M5" s="323">
        <f>'1-DRAFT SURVEY'!F7</f>
        <v>8665</v>
      </c>
      <c r="N5" s="323"/>
    </row>
    <row r="6" spans="1:20" ht="21.2" customHeight="1" x14ac:dyDescent="0.25">
      <c r="B6" s="72" t="str">
        <f>'1-DRAFT SURVEY'!B8</f>
        <v>FILE NO:</v>
      </c>
      <c r="C6" s="72"/>
      <c r="D6" s="323" t="str">
        <f>'1-DRAFT SURVEY'!C8</f>
        <v>EGE-0243/24</v>
      </c>
      <c r="E6" s="323"/>
      <c r="F6" s="196"/>
      <c r="G6" s="196"/>
      <c r="H6" s="196"/>
      <c r="I6" s="196"/>
      <c r="J6" s="196"/>
      <c r="K6" s="196"/>
      <c r="L6" s="197" t="str">
        <f>'1-DRAFT SURVEY'!E8</f>
        <v>IMO NO.:</v>
      </c>
      <c r="M6" s="323">
        <f>'1-DRAFT SURVEY'!F8</f>
        <v>0</v>
      </c>
      <c r="N6" s="323"/>
    </row>
    <row r="7" spans="1:20" ht="21.2" customHeight="1" x14ac:dyDescent="0.25">
      <c r="B7" s="72" t="str">
        <f>'1-DRAFT SURVEY'!B9</f>
        <v>DENSIMETER NO.:</v>
      </c>
      <c r="C7" s="72"/>
      <c r="D7" s="323" t="str">
        <f>'1-DRAFT SURVEY'!C9</f>
        <v>23/459183</v>
      </c>
      <c r="E7" s="323"/>
      <c r="F7" s="196"/>
      <c r="G7" s="196"/>
      <c r="H7" s="196"/>
      <c r="I7" s="196"/>
      <c r="J7" s="196"/>
      <c r="K7" s="196"/>
      <c r="L7" s="197" t="str">
        <f>'1-DRAFT SURVEY'!E9</f>
        <v>FLAG:</v>
      </c>
      <c r="M7" s="323">
        <f>'1-DRAFT SURVEY'!F9</f>
        <v>0</v>
      </c>
      <c r="N7" s="323"/>
    </row>
    <row r="8" spans="1:20" ht="21.2" customHeight="1" x14ac:dyDescent="0.25">
      <c r="B8" s="72" t="str">
        <f>'1-DRAFT SURVEY'!B10</f>
        <v>SOUNDING TAPE NO.:</v>
      </c>
      <c r="C8" s="72"/>
      <c r="D8" s="323" t="str">
        <f>'1-DRAFT SURVEY'!C10</f>
        <v>ISK-M/001</v>
      </c>
      <c r="E8" s="323"/>
      <c r="F8" s="196"/>
      <c r="G8" s="196"/>
      <c r="H8" s="196"/>
      <c r="I8" s="196"/>
      <c r="J8" s="196"/>
      <c r="K8" s="196"/>
      <c r="L8" s="197"/>
      <c r="M8" s="323"/>
      <c r="N8" s="323"/>
    </row>
    <row r="9" spans="1:20" ht="26.45" customHeight="1" x14ac:dyDescent="0.25">
      <c r="B9" s="72" t="s">
        <v>103</v>
      </c>
      <c r="C9" s="72"/>
      <c r="D9" s="93">
        <f>'1-DRAFT SURVEY'!E12</f>
        <v>43056</v>
      </c>
      <c r="E9" s="1"/>
      <c r="K9" s="69"/>
      <c r="L9" s="198"/>
      <c r="M9" s="93" t="s">
        <v>166</v>
      </c>
      <c r="N9" s="225">
        <f>SUM('1-DRAFT SURVEY'!G12)</f>
        <v>43060</v>
      </c>
    </row>
    <row r="10" spans="1:20" ht="26.25" x14ac:dyDescent="0.4">
      <c r="J10" s="203"/>
    </row>
    <row r="11" spans="1:20" ht="24" thickBot="1" x14ac:dyDescent="0.4">
      <c r="B11" s="107" t="s">
        <v>91</v>
      </c>
      <c r="C11" s="107"/>
      <c r="D11" s="1"/>
      <c r="E11" s="1"/>
      <c r="F11" s="1"/>
      <c r="G11" s="1"/>
      <c r="H11" s="1"/>
      <c r="I11" s="1"/>
      <c r="K11" s="70" t="s">
        <v>158</v>
      </c>
      <c r="L11" s="1"/>
      <c r="M11" s="1"/>
      <c r="N11" s="1"/>
    </row>
    <row r="12" spans="1:20" ht="24" thickBot="1" x14ac:dyDescent="0.4">
      <c r="D12" s="1"/>
      <c r="E12" s="116" t="s">
        <v>73</v>
      </c>
      <c r="F12" s="1"/>
      <c r="G12" s="72" t="s">
        <v>92</v>
      </c>
      <c r="H12" s="71">
        <f>SUM('1-DRAFT SURVEY'!D49)</f>
        <v>0.76586325627151997</v>
      </c>
      <c r="I12" s="72" t="s">
        <v>6</v>
      </c>
      <c r="K12" s="117" t="s">
        <v>74</v>
      </c>
      <c r="L12" s="118" t="s">
        <v>92</v>
      </c>
      <c r="M12" s="71">
        <f>SUM('1-DRAFT SURVEY'!F49)</f>
        <v>1.6061854402361053</v>
      </c>
      <c r="N12" s="72" t="s">
        <v>6</v>
      </c>
    </row>
    <row r="13" spans="1:20" ht="15.75" thickBot="1" x14ac:dyDescent="0.3">
      <c r="A13" s="72"/>
      <c r="B13" s="106" t="s">
        <v>93</v>
      </c>
      <c r="C13" s="106" t="s">
        <v>126</v>
      </c>
      <c r="D13" s="106" t="s">
        <v>94</v>
      </c>
      <c r="E13" s="106" t="s">
        <v>95</v>
      </c>
      <c r="F13" s="106" t="s">
        <v>96</v>
      </c>
      <c r="G13" s="106" t="s">
        <v>97</v>
      </c>
      <c r="H13" s="106" t="s">
        <v>98</v>
      </c>
      <c r="I13" s="106" t="s">
        <v>126</v>
      </c>
      <c r="J13" s="106" t="s">
        <v>94</v>
      </c>
      <c r="K13" s="106" t="s">
        <v>95</v>
      </c>
      <c r="L13" s="106" t="s">
        <v>96</v>
      </c>
      <c r="M13" s="106" t="s">
        <v>97</v>
      </c>
      <c r="N13" s="106" t="s">
        <v>98</v>
      </c>
    </row>
    <row r="14" spans="1:20" x14ac:dyDescent="0.25">
      <c r="B14" s="269"/>
      <c r="C14" s="270"/>
      <c r="D14" s="271"/>
      <c r="E14" s="272"/>
      <c r="F14" s="273"/>
      <c r="G14" s="274">
        <v>1.0249999999999999</v>
      </c>
      <c r="H14" s="275">
        <f>F14*G14</f>
        <v>0</v>
      </c>
      <c r="I14" s="269"/>
      <c r="J14" s="271"/>
      <c r="K14" s="272"/>
      <c r="L14" s="273"/>
      <c r="M14" s="274">
        <v>1.0249999999999999</v>
      </c>
      <c r="N14" s="275">
        <f>L14*M14</f>
        <v>0</v>
      </c>
      <c r="Q14" s="123" t="s">
        <v>108</v>
      </c>
      <c r="R14" s="124"/>
      <c r="S14" s="1"/>
      <c r="T14" s="1"/>
    </row>
    <row r="15" spans="1:20" ht="21.2" customHeight="1" x14ac:dyDescent="0.25">
      <c r="B15" s="276"/>
      <c r="C15" s="277"/>
      <c r="D15" s="278"/>
      <c r="E15" s="279"/>
      <c r="F15" s="73"/>
      <c r="G15" s="280">
        <v>1.0249999999999999</v>
      </c>
      <c r="H15" s="74">
        <f t="shared" ref="H15:H35" si="0">F15*G15</f>
        <v>0</v>
      </c>
      <c r="I15" s="276"/>
      <c r="J15" s="278"/>
      <c r="K15" s="279"/>
      <c r="L15" s="73"/>
      <c r="M15" s="280">
        <v>1.0249999999999999</v>
      </c>
      <c r="N15" s="74">
        <f t="shared" ref="N15:N41" si="1">L15*M15</f>
        <v>0</v>
      </c>
      <c r="Q15" s="1"/>
      <c r="R15" s="1"/>
      <c r="S15" s="1"/>
      <c r="T15" s="1"/>
    </row>
    <row r="16" spans="1:20" ht="21.2" customHeight="1" thickBot="1" x14ac:dyDescent="0.3">
      <c r="B16" s="276"/>
      <c r="C16" s="277"/>
      <c r="D16" s="278"/>
      <c r="E16" s="279"/>
      <c r="F16" s="73"/>
      <c r="G16" s="280">
        <v>1.0249999999999999</v>
      </c>
      <c r="H16" s="74">
        <f t="shared" si="0"/>
        <v>0</v>
      </c>
      <c r="I16" s="276"/>
      <c r="J16" s="278"/>
      <c r="K16" s="279"/>
      <c r="L16" s="73"/>
      <c r="M16" s="280">
        <v>1.0249999999999999</v>
      </c>
      <c r="N16" s="74">
        <f t="shared" si="1"/>
        <v>0</v>
      </c>
      <c r="Q16" s="1"/>
      <c r="R16" s="125" t="s">
        <v>109</v>
      </c>
      <c r="S16" s="126"/>
      <c r="T16" s="1"/>
    </row>
    <row r="17" spans="2:20" ht="21.2" customHeight="1" thickTop="1" thickBot="1" x14ac:dyDescent="0.3">
      <c r="B17" s="276"/>
      <c r="C17" s="277"/>
      <c r="D17" s="278"/>
      <c r="E17" s="279"/>
      <c r="F17" s="73"/>
      <c r="G17" s="280">
        <v>1.0249999999999999</v>
      </c>
      <c r="H17" s="74">
        <f t="shared" si="0"/>
        <v>0</v>
      </c>
      <c r="I17" s="276"/>
      <c r="J17" s="278"/>
      <c r="K17" s="279"/>
      <c r="L17" s="73"/>
      <c r="M17" s="280">
        <v>1.0249999999999999</v>
      </c>
      <c r="N17" s="74">
        <f t="shared" si="1"/>
        <v>0</v>
      </c>
      <c r="P17" s="125" t="s">
        <v>110</v>
      </c>
      <c r="Q17" s="127" t="s">
        <v>111</v>
      </c>
      <c r="R17" s="128">
        <v>0</v>
      </c>
      <c r="S17" s="128">
        <v>0.41</v>
      </c>
      <c r="T17" s="128">
        <v>0.5</v>
      </c>
    </row>
    <row r="18" spans="2:20" ht="21.2" customHeight="1" thickTop="1" thickBot="1" x14ac:dyDescent="0.3">
      <c r="B18" s="276"/>
      <c r="C18" s="277"/>
      <c r="D18" s="278"/>
      <c r="E18" s="279"/>
      <c r="F18" s="73"/>
      <c r="G18" s="280">
        <v>1.0249999999999999</v>
      </c>
      <c r="H18" s="74">
        <f t="shared" si="0"/>
        <v>0</v>
      </c>
      <c r="I18" s="276"/>
      <c r="J18" s="278"/>
      <c r="K18" s="279"/>
      <c r="L18" s="73"/>
      <c r="M18" s="280">
        <v>1.0249999999999999</v>
      </c>
      <c r="N18" s="74">
        <f t="shared" si="1"/>
        <v>0</v>
      </c>
      <c r="P18" s="125" t="s">
        <v>112</v>
      </c>
      <c r="Q18" s="129">
        <v>0</v>
      </c>
      <c r="R18" s="130">
        <v>3.6</v>
      </c>
      <c r="S18" s="131">
        <f>((T18-R18)*(((S17-R17)/(T17-R17))))+R18</f>
        <v>2.452</v>
      </c>
      <c r="T18" s="130">
        <v>2.2000000000000002</v>
      </c>
    </row>
    <row r="19" spans="2:20" ht="21.2" customHeight="1" thickTop="1" x14ac:dyDescent="0.25">
      <c r="B19" s="276"/>
      <c r="C19" s="277"/>
      <c r="D19" s="278"/>
      <c r="E19" s="279"/>
      <c r="F19" s="73"/>
      <c r="G19" s="280">
        <v>1.0249999999999999</v>
      </c>
      <c r="H19" s="74">
        <f t="shared" si="0"/>
        <v>0</v>
      </c>
      <c r="I19" s="276"/>
      <c r="J19" s="278"/>
      <c r="K19" s="279"/>
      <c r="L19" s="73"/>
      <c r="M19" s="280">
        <v>1.0249999999999999</v>
      </c>
      <c r="N19" s="74">
        <f t="shared" si="1"/>
        <v>0</v>
      </c>
      <c r="Q19" s="132"/>
      <c r="R19" s="132"/>
      <c r="S19" s="132"/>
      <c r="T19" s="132" t="s">
        <v>0</v>
      </c>
    </row>
    <row r="20" spans="2:20" ht="21.2" customHeight="1" x14ac:dyDescent="0.25">
      <c r="B20" s="276"/>
      <c r="C20" s="277"/>
      <c r="D20" s="278"/>
      <c r="E20" s="279"/>
      <c r="F20" s="73"/>
      <c r="G20" s="280">
        <v>1.0249999999999999</v>
      </c>
      <c r="H20" s="74">
        <f t="shared" si="0"/>
        <v>0</v>
      </c>
      <c r="I20" s="276"/>
      <c r="J20" s="278"/>
      <c r="K20" s="279"/>
      <c r="L20" s="73"/>
      <c r="M20" s="280">
        <v>1.0249999999999999</v>
      </c>
      <c r="N20" s="74">
        <f t="shared" si="1"/>
        <v>0</v>
      </c>
    </row>
    <row r="21" spans="2:20" ht="21.2" customHeight="1" x14ac:dyDescent="0.25">
      <c r="B21" s="276"/>
      <c r="C21" s="277"/>
      <c r="D21" s="278"/>
      <c r="E21" s="279"/>
      <c r="F21" s="73"/>
      <c r="G21" s="280">
        <v>1.0249999999999999</v>
      </c>
      <c r="H21" s="74">
        <f t="shared" si="0"/>
        <v>0</v>
      </c>
      <c r="I21" s="276"/>
      <c r="J21" s="278"/>
      <c r="K21" s="279"/>
      <c r="L21" s="73"/>
      <c r="M21" s="280">
        <v>1.0249999999999999</v>
      </c>
      <c r="N21" s="74">
        <f t="shared" si="1"/>
        <v>0</v>
      </c>
    </row>
    <row r="22" spans="2:20" ht="21.2" customHeight="1" x14ac:dyDescent="0.25">
      <c r="B22" s="276"/>
      <c r="C22" s="277"/>
      <c r="D22" s="278"/>
      <c r="E22" s="279"/>
      <c r="F22" s="73"/>
      <c r="G22" s="280">
        <v>1.0249999999999999</v>
      </c>
      <c r="H22" s="74">
        <f t="shared" si="0"/>
        <v>0</v>
      </c>
      <c r="I22" s="276"/>
      <c r="J22" s="278"/>
      <c r="K22" s="279"/>
      <c r="L22" s="73"/>
      <c r="M22" s="280">
        <v>1.0249999999999999</v>
      </c>
      <c r="N22" s="74">
        <f t="shared" si="1"/>
        <v>0</v>
      </c>
    </row>
    <row r="23" spans="2:20" ht="21.2" customHeight="1" x14ac:dyDescent="0.25">
      <c r="B23" s="276"/>
      <c r="C23" s="277"/>
      <c r="D23" s="278"/>
      <c r="E23" s="279"/>
      <c r="F23" s="73"/>
      <c r="G23" s="280">
        <v>1.0249999999999999</v>
      </c>
      <c r="H23" s="74">
        <f t="shared" si="0"/>
        <v>0</v>
      </c>
      <c r="I23" s="276"/>
      <c r="J23" s="278"/>
      <c r="K23" s="279"/>
      <c r="L23" s="73"/>
      <c r="M23" s="280">
        <v>1.0249999999999999</v>
      </c>
      <c r="N23" s="74">
        <f t="shared" si="1"/>
        <v>0</v>
      </c>
      <c r="P23" s="1"/>
      <c r="Q23" s="123" t="s">
        <v>113</v>
      </c>
      <c r="R23" s="133"/>
      <c r="S23" s="132"/>
      <c r="T23" s="132"/>
    </row>
    <row r="24" spans="2:20" ht="21.2" customHeight="1" thickBot="1" x14ac:dyDescent="0.3">
      <c r="B24" s="276"/>
      <c r="C24" s="277"/>
      <c r="D24" s="278"/>
      <c r="E24" s="279"/>
      <c r="F24" s="73"/>
      <c r="G24" s="280">
        <v>1.0249999999999999</v>
      </c>
      <c r="H24" s="74">
        <f t="shared" si="0"/>
        <v>0</v>
      </c>
      <c r="I24" s="276"/>
      <c r="J24" s="278"/>
      <c r="K24" s="279"/>
      <c r="L24" s="73"/>
      <c r="M24" s="280">
        <v>1.0249999999999999</v>
      </c>
      <c r="N24" s="74">
        <f t="shared" si="1"/>
        <v>0</v>
      </c>
      <c r="P24" s="1"/>
      <c r="Q24" s="134"/>
      <c r="R24" s="135" t="s">
        <v>114</v>
      </c>
      <c r="S24" s="134"/>
      <c r="T24" s="134"/>
    </row>
    <row r="25" spans="2:20" ht="21.2" customHeight="1" thickTop="1" thickBot="1" x14ac:dyDescent="0.3">
      <c r="B25" s="276"/>
      <c r="C25" s="277"/>
      <c r="D25" s="278"/>
      <c r="E25" s="279"/>
      <c r="F25" s="73"/>
      <c r="G25" s="280">
        <v>1.0249999999999999</v>
      </c>
      <c r="H25" s="74">
        <f t="shared" si="0"/>
        <v>0</v>
      </c>
      <c r="I25" s="276"/>
      <c r="J25" s="278"/>
      <c r="K25" s="279"/>
      <c r="L25" s="73"/>
      <c r="M25" s="280">
        <v>1.0249999999999999</v>
      </c>
      <c r="N25" s="74">
        <f t="shared" si="1"/>
        <v>0</v>
      </c>
      <c r="P25" s="1"/>
      <c r="Q25" s="127" t="s">
        <v>115</v>
      </c>
      <c r="R25" s="128">
        <v>0</v>
      </c>
      <c r="S25" s="128">
        <v>0.41</v>
      </c>
      <c r="T25" s="128">
        <v>0.5</v>
      </c>
    </row>
    <row r="26" spans="2:20" ht="21.2" customHeight="1" thickTop="1" thickBot="1" x14ac:dyDescent="0.3">
      <c r="B26" s="276"/>
      <c r="C26" s="277"/>
      <c r="D26" s="278"/>
      <c r="E26" s="279"/>
      <c r="F26" s="73"/>
      <c r="G26" s="280">
        <v>1.0249999999999999</v>
      </c>
      <c r="H26" s="74">
        <f t="shared" si="0"/>
        <v>0</v>
      </c>
      <c r="I26" s="276"/>
      <c r="J26" s="278"/>
      <c r="K26" s="279"/>
      <c r="L26" s="73"/>
      <c r="M26" s="280">
        <v>1.0249999999999999</v>
      </c>
      <c r="N26" s="74">
        <f t="shared" si="1"/>
        <v>0</v>
      </c>
      <c r="P26" s="1"/>
      <c r="Q26" s="130">
        <v>0</v>
      </c>
      <c r="R26" s="128">
        <v>0.7</v>
      </c>
      <c r="S26" s="136">
        <v>0</v>
      </c>
      <c r="T26" s="128">
        <v>0.7</v>
      </c>
    </row>
    <row r="27" spans="2:20" ht="21.2" customHeight="1" thickTop="1" thickBot="1" x14ac:dyDescent="0.3">
      <c r="B27" s="276"/>
      <c r="C27" s="277"/>
      <c r="D27" s="278"/>
      <c r="E27" s="279"/>
      <c r="F27" s="73"/>
      <c r="G27" s="280">
        <v>1.0249999999999999</v>
      </c>
      <c r="H27" s="74">
        <f t="shared" si="0"/>
        <v>0</v>
      </c>
      <c r="I27" s="276"/>
      <c r="J27" s="278"/>
      <c r="K27" s="279"/>
      <c r="L27" s="73"/>
      <c r="M27" s="280">
        <v>1.0249999999999999</v>
      </c>
      <c r="N27" s="74">
        <f t="shared" si="1"/>
        <v>0</v>
      </c>
      <c r="P27" s="125" t="s">
        <v>112</v>
      </c>
      <c r="Q27" s="137">
        <v>0.01</v>
      </c>
      <c r="R27" s="127">
        <f>((R28-R26)*(((Q27-Q26)/(Q28-Q26))))+R26</f>
        <v>0.78</v>
      </c>
      <c r="S27" s="127">
        <f>((T27-R27)*(((S25-R25)/(T25-R25))))+R27</f>
        <v>0.78</v>
      </c>
      <c r="T27" s="127">
        <f>((T28-T26)*(((Q27-Q26)/(Q28-Q26))))+T26</f>
        <v>0.78</v>
      </c>
    </row>
    <row r="28" spans="2:20" ht="21.2" customHeight="1" thickTop="1" thickBot="1" x14ac:dyDescent="0.3">
      <c r="B28" s="276"/>
      <c r="C28" s="277"/>
      <c r="D28" s="278"/>
      <c r="E28" s="279"/>
      <c r="F28" s="73"/>
      <c r="G28" s="280">
        <v>1.0249999999999999</v>
      </c>
      <c r="H28" s="74">
        <f t="shared" si="0"/>
        <v>0</v>
      </c>
      <c r="I28" s="276"/>
      <c r="J28" s="278"/>
      <c r="K28" s="279"/>
      <c r="L28" s="73"/>
      <c r="M28" s="280">
        <v>1.0249999999999999</v>
      </c>
      <c r="N28" s="74">
        <f t="shared" si="1"/>
        <v>0</v>
      </c>
      <c r="P28" s="1"/>
      <c r="Q28" s="130">
        <v>0.05</v>
      </c>
      <c r="R28" s="128">
        <v>1.1000000000000001</v>
      </c>
      <c r="S28" s="136"/>
      <c r="T28" s="128">
        <v>1.1000000000000001</v>
      </c>
    </row>
    <row r="29" spans="2:20" ht="21.2" customHeight="1" thickTop="1" x14ac:dyDescent="0.25">
      <c r="B29" s="276"/>
      <c r="C29" s="277"/>
      <c r="D29" s="278"/>
      <c r="E29" s="279"/>
      <c r="F29" s="73"/>
      <c r="G29" s="280">
        <v>1.0249999999999999</v>
      </c>
      <c r="H29" s="74">
        <f t="shared" si="0"/>
        <v>0</v>
      </c>
      <c r="I29" s="276"/>
      <c r="J29" s="278"/>
      <c r="K29" s="279"/>
      <c r="L29" s="73"/>
      <c r="M29" s="280">
        <v>1.0249999999999999</v>
      </c>
      <c r="N29" s="74">
        <f t="shared" si="1"/>
        <v>0</v>
      </c>
    </row>
    <row r="30" spans="2:20" ht="21.2" customHeight="1" x14ac:dyDescent="0.25">
      <c r="B30" s="276"/>
      <c r="C30" s="277"/>
      <c r="D30" s="278"/>
      <c r="E30" s="279"/>
      <c r="F30" s="73"/>
      <c r="G30" s="280">
        <v>1.0249999999999999</v>
      </c>
      <c r="H30" s="74">
        <f t="shared" si="0"/>
        <v>0</v>
      </c>
      <c r="I30" s="276"/>
      <c r="J30" s="278"/>
      <c r="K30" s="279"/>
      <c r="L30" s="73"/>
      <c r="M30" s="280">
        <v>1.0249999999999999</v>
      </c>
      <c r="N30" s="74">
        <f t="shared" si="1"/>
        <v>0</v>
      </c>
    </row>
    <row r="31" spans="2:20" ht="21.2" customHeight="1" x14ac:dyDescent="0.25">
      <c r="B31" s="276"/>
      <c r="C31" s="277"/>
      <c r="D31" s="278"/>
      <c r="E31" s="279"/>
      <c r="F31" s="73"/>
      <c r="G31" s="280">
        <v>1.0249999999999999</v>
      </c>
      <c r="H31" s="74">
        <f t="shared" si="0"/>
        <v>0</v>
      </c>
      <c r="I31" s="276"/>
      <c r="J31" s="278"/>
      <c r="K31" s="279"/>
      <c r="L31" s="73"/>
      <c r="M31" s="280">
        <v>1.0249999999999999</v>
      </c>
      <c r="N31" s="74">
        <f t="shared" si="1"/>
        <v>0</v>
      </c>
    </row>
    <row r="32" spans="2:20" ht="21.2" customHeight="1" x14ac:dyDescent="0.25">
      <c r="B32" s="276"/>
      <c r="C32" s="277"/>
      <c r="D32" s="278"/>
      <c r="E32" s="279"/>
      <c r="F32" s="73"/>
      <c r="G32" s="280">
        <v>1.0249999999999999</v>
      </c>
      <c r="H32" s="74">
        <f t="shared" si="0"/>
        <v>0</v>
      </c>
      <c r="I32" s="276"/>
      <c r="J32" s="278"/>
      <c r="K32" s="279"/>
      <c r="L32" s="73"/>
      <c r="M32" s="280">
        <v>1.0249999999999999</v>
      </c>
      <c r="N32" s="74">
        <f t="shared" si="1"/>
        <v>0</v>
      </c>
    </row>
    <row r="33" spans="2:14" ht="21.2" customHeight="1" x14ac:dyDescent="0.25">
      <c r="B33" s="276"/>
      <c r="C33" s="277"/>
      <c r="D33" s="278"/>
      <c r="E33" s="279"/>
      <c r="F33" s="73"/>
      <c r="G33" s="280">
        <v>1.0249999999999999</v>
      </c>
      <c r="H33" s="74">
        <f t="shared" si="0"/>
        <v>0</v>
      </c>
      <c r="I33" s="276"/>
      <c r="J33" s="278"/>
      <c r="K33" s="279"/>
      <c r="L33" s="73"/>
      <c r="M33" s="280">
        <v>1.0249999999999999</v>
      </c>
      <c r="N33" s="74">
        <f t="shared" si="1"/>
        <v>0</v>
      </c>
    </row>
    <row r="34" spans="2:14" ht="21.2" customHeight="1" x14ac:dyDescent="0.25">
      <c r="B34" s="276"/>
      <c r="C34" s="277"/>
      <c r="D34" s="278"/>
      <c r="E34" s="279"/>
      <c r="F34" s="73"/>
      <c r="G34" s="280">
        <v>1.0249999999999999</v>
      </c>
      <c r="H34" s="74">
        <f t="shared" si="0"/>
        <v>0</v>
      </c>
      <c r="I34" s="276"/>
      <c r="J34" s="278"/>
      <c r="K34" s="279"/>
      <c r="L34" s="73"/>
      <c r="M34" s="280">
        <v>1.0249999999999999</v>
      </c>
      <c r="N34" s="74">
        <f t="shared" si="1"/>
        <v>0</v>
      </c>
    </row>
    <row r="35" spans="2:14" ht="21.2" customHeight="1" x14ac:dyDescent="0.25">
      <c r="B35" s="276"/>
      <c r="C35" s="277"/>
      <c r="D35" s="278"/>
      <c r="E35" s="279"/>
      <c r="F35" s="73"/>
      <c r="G35" s="280">
        <v>1.022</v>
      </c>
      <c r="H35" s="74">
        <f t="shared" si="0"/>
        <v>0</v>
      </c>
      <c r="I35" s="276"/>
      <c r="J35" s="278"/>
      <c r="K35" s="279"/>
      <c r="L35" s="73"/>
      <c r="M35" s="280">
        <v>1.022</v>
      </c>
      <c r="N35" s="74">
        <f t="shared" si="1"/>
        <v>0</v>
      </c>
    </row>
    <row r="36" spans="2:14" ht="21.2" customHeight="1" x14ac:dyDescent="0.25">
      <c r="B36" s="276"/>
      <c r="C36" s="277"/>
      <c r="D36" s="278"/>
      <c r="E36" s="279"/>
      <c r="F36" s="73"/>
      <c r="G36" s="280">
        <v>0</v>
      </c>
      <c r="H36" s="74">
        <f t="shared" ref="H36:H41" si="2">F36*G36</f>
        <v>0</v>
      </c>
      <c r="I36" s="276"/>
      <c r="J36" s="278"/>
      <c r="K36" s="279"/>
      <c r="L36" s="73"/>
      <c r="M36" s="280">
        <v>0</v>
      </c>
      <c r="N36" s="74">
        <f t="shared" si="1"/>
        <v>0</v>
      </c>
    </row>
    <row r="37" spans="2:14" ht="21.2" customHeight="1" x14ac:dyDescent="0.25">
      <c r="B37" s="276"/>
      <c r="C37" s="277"/>
      <c r="D37" s="278"/>
      <c r="E37" s="279"/>
      <c r="F37" s="73"/>
      <c r="G37" s="280">
        <v>0</v>
      </c>
      <c r="H37" s="74">
        <f t="shared" si="2"/>
        <v>0</v>
      </c>
      <c r="I37" s="276"/>
      <c r="J37" s="278"/>
      <c r="K37" s="279"/>
      <c r="L37" s="73"/>
      <c r="M37" s="280">
        <v>0</v>
      </c>
      <c r="N37" s="74">
        <f t="shared" si="1"/>
        <v>0</v>
      </c>
    </row>
    <row r="38" spans="2:14" ht="21.2" customHeight="1" x14ac:dyDescent="0.25">
      <c r="B38" s="276"/>
      <c r="C38" s="277"/>
      <c r="D38" s="278"/>
      <c r="E38" s="279"/>
      <c r="F38" s="73"/>
      <c r="G38" s="280">
        <v>0</v>
      </c>
      <c r="H38" s="74">
        <f t="shared" si="2"/>
        <v>0</v>
      </c>
      <c r="I38" s="276"/>
      <c r="J38" s="278"/>
      <c r="K38" s="279"/>
      <c r="L38" s="73"/>
      <c r="M38" s="280">
        <v>0</v>
      </c>
      <c r="N38" s="74">
        <f t="shared" si="1"/>
        <v>0</v>
      </c>
    </row>
    <row r="39" spans="2:14" ht="21.2" customHeight="1" x14ac:dyDescent="0.25">
      <c r="B39" s="276"/>
      <c r="C39" s="277"/>
      <c r="D39" s="278"/>
      <c r="E39" s="279"/>
      <c r="F39" s="73"/>
      <c r="G39" s="280">
        <v>0</v>
      </c>
      <c r="H39" s="74">
        <f t="shared" si="2"/>
        <v>0</v>
      </c>
      <c r="I39" s="276"/>
      <c r="J39" s="278"/>
      <c r="K39" s="279"/>
      <c r="L39" s="73"/>
      <c r="M39" s="280">
        <v>0</v>
      </c>
      <c r="N39" s="74">
        <f t="shared" si="1"/>
        <v>0</v>
      </c>
    </row>
    <row r="40" spans="2:14" ht="21.2" customHeight="1" x14ac:dyDescent="0.25">
      <c r="B40" s="276"/>
      <c r="C40" s="277"/>
      <c r="D40" s="278"/>
      <c r="E40" s="279"/>
      <c r="F40" s="73"/>
      <c r="G40" s="280">
        <v>0</v>
      </c>
      <c r="H40" s="74">
        <f t="shared" si="2"/>
        <v>0</v>
      </c>
      <c r="I40" s="276"/>
      <c r="J40" s="278"/>
      <c r="K40" s="279"/>
      <c r="L40" s="73"/>
      <c r="M40" s="280">
        <v>0</v>
      </c>
      <c r="N40" s="74">
        <f t="shared" si="1"/>
        <v>0</v>
      </c>
    </row>
    <row r="41" spans="2:14" ht="21.2" customHeight="1" thickBot="1" x14ac:dyDescent="0.3">
      <c r="B41" s="281"/>
      <c r="C41" s="282"/>
      <c r="D41" s="283"/>
      <c r="E41" s="284"/>
      <c r="F41" s="285"/>
      <c r="G41" s="286">
        <v>0</v>
      </c>
      <c r="H41" s="287">
        <f t="shared" si="2"/>
        <v>0</v>
      </c>
      <c r="I41" s="281"/>
      <c r="J41" s="283"/>
      <c r="K41" s="284"/>
      <c r="L41" s="285"/>
      <c r="M41" s="286">
        <v>0</v>
      </c>
      <c r="N41" s="287">
        <f t="shared" si="1"/>
        <v>0</v>
      </c>
    </row>
    <row r="42" spans="2:14" ht="21.2" customHeight="1" x14ac:dyDescent="0.25">
      <c r="B42" s="75"/>
      <c r="C42" s="263"/>
      <c r="D42" s="76"/>
      <c r="E42" s="77"/>
      <c r="F42" s="78">
        <f>SUM(F14:F41)</f>
        <v>0</v>
      </c>
      <c r="G42" s="79"/>
      <c r="H42" s="78">
        <f>SUM(H14:H41)</f>
        <v>0</v>
      </c>
      <c r="I42" s="214"/>
      <c r="J42" s="213"/>
      <c r="K42" s="80"/>
      <c r="L42" s="78">
        <f>SUM(L14:L41)</f>
        <v>0</v>
      </c>
      <c r="M42" s="79"/>
      <c r="N42" s="78">
        <f>SUM(N14:N41)</f>
        <v>0</v>
      </c>
    </row>
    <row r="43" spans="2:14" ht="21.2" customHeight="1" thickBot="1" x14ac:dyDescent="0.3">
      <c r="B43" s="108"/>
      <c r="C43" s="264"/>
      <c r="D43" s="109"/>
      <c r="E43" s="110" t="s">
        <v>99</v>
      </c>
      <c r="F43" s="111" t="s">
        <v>100</v>
      </c>
      <c r="G43" s="81"/>
      <c r="H43" s="111" t="s">
        <v>39</v>
      </c>
      <c r="I43" s="112"/>
      <c r="J43" s="113"/>
      <c r="K43" s="114" t="s">
        <v>99</v>
      </c>
      <c r="L43" s="111" t="s">
        <v>100</v>
      </c>
      <c r="M43" s="115"/>
      <c r="N43" s="111" t="s">
        <v>39</v>
      </c>
    </row>
    <row r="44" spans="2:14" ht="21.2" customHeight="1" x14ac:dyDescent="0.25">
      <c r="B44" s="51"/>
      <c r="C44" s="51"/>
      <c r="D44" s="51"/>
      <c r="E44" s="51"/>
      <c r="F44" s="51"/>
      <c r="G44" s="51"/>
      <c r="H44" s="51"/>
      <c r="I44" s="51"/>
      <c r="J44" s="51"/>
      <c r="K44" s="82"/>
      <c r="L44" s="51"/>
      <c r="M44" s="51"/>
      <c r="N44" s="51"/>
    </row>
    <row r="45" spans="2:14" ht="21.2" customHeight="1" thickBot="1" x14ac:dyDescent="0.4">
      <c r="B45" s="107" t="s">
        <v>101</v>
      </c>
      <c r="C45" s="107"/>
      <c r="D45" s="1"/>
      <c r="E45" s="1"/>
      <c r="F45" s="1"/>
      <c r="G45" s="1"/>
      <c r="H45" s="1"/>
      <c r="I45" s="1"/>
      <c r="J45" s="1"/>
      <c r="K45" s="82"/>
      <c r="L45" s="51"/>
      <c r="M45" s="51"/>
      <c r="N45" s="51"/>
    </row>
    <row r="46" spans="2:14" ht="21.2" customHeight="1" thickBot="1" x14ac:dyDescent="0.3">
      <c r="B46" s="106" t="s">
        <v>93</v>
      </c>
      <c r="C46" s="106"/>
      <c r="D46" s="106" t="s">
        <v>94</v>
      </c>
      <c r="E46" s="106" t="s">
        <v>95</v>
      </c>
      <c r="F46" s="106" t="s">
        <v>98</v>
      </c>
      <c r="G46" s="83"/>
      <c r="H46" s="1"/>
      <c r="I46" s="84"/>
      <c r="J46" s="106" t="s">
        <v>93</v>
      </c>
      <c r="K46" s="106" t="s">
        <v>94</v>
      </c>
      <c r="L46" s="106" t="s">
        <v>102</v>
      </c>
      <c r="M46" s="106" t="s">
        <v>98</v>
      </c>
      <c r="N46" s="83"/>
    </row>
    <row r="47" spans="2:14" ht="21.2" customHeight="1" x14ac:dyDescent="0.25">
      <c r="B47" s="247" t="s">
        <v>160</v>
      </c>
      <c r="C47" s="265"/>
      <c r="D47" s="216" t="s">
        <v>161</v>
      </c>
      <c r="E47" s="217" t="s">
        <v>161</v>
      </c>
      <c r="F47" s="218">
        <v>0</v>
      </c>
      <c r="G47" s="83"/>
      <c r="H47" s="1"/>
      <c r="I47" s="84"/>
      <c r="J47" s="91" t="str">
        <f>B47</f>
        <v>FWT-P</v>
      </c>
      <c r="K47" s="216" t="s">
        <v>161</v>
      </c>
      <c r="L47" s="217" t="s">
        <v>161</v>
      </c>
      <c r="M47" s="218">
        <v>0</v>
      </c>
      <c r="N47" s="83"/>
    </row>
    <row r="48" spans="2:14" ht="21.2" customHeight="1" x14ac:dyDescent="0.25">
      <c r="B48" s="247" t="s">
        <v>170</v>
      </c>
      <c r="C48" s="265"/>
      <c r="D48" s="216" t="s">
        <v>161</v>
      </c>
      <c r="E48" s="217" t="s">
        <v>161</v>
      </c>
      <c r="F48" s="218">
        <v>0</v>
      </c>
      <c r="G48" s="83"/>
      <c r="H48" s="1"/>
      <c r="I48" s="84"/>
      <c r="J48" s="91" t="str">
        <f t="shared" ref="J48:J51" si="3">B48</f>
        <v>FWT-S</v>
      </c>
      <c r="K48" s="216" t="s">
        <v>161</v>
      </c>
      <c r="L48" s="217" t="s">
        <v>161</v>
      </c>
      <c r="M48" s="218">
        <v>0</v>
      </c>
      <c r="N48" s="83"/>
    </row>
    <row r="49" spans="2:14" ht="21.2" customHeight="1" x14ac:dyDescent="0.25">
      <c r="B49" s="247" t="s">
        <v>171</v>
      </c>
      <c r="C49" s="265"/>
      <c r="D49" s="216" t="s">
        <v>161</v>
      </c>
      <c r="E49" s="217" t="s">
        <v>161</v>
      </c>
      <c r="F49" s="218">
        <v>0</v>
      </c>
      <c r="G49" s="83"/>
      <c r="H49" s="1"/>
      <c r="I49" s="84"/>
      <c r="J49" s="91" t="str">
        <f t="shared" si="3"/>
        <v>FWT-C</v>
      </c>
      <c r="K49" s="222" t="s">
        <v>161</v>
      </c>
      <c r="L49" s="217" t="s">
        <v>161</v>
      </c>
      <c r="M49" s="218">
        <v>0</v>
      </c>
      <c r="N49" s="83"/>
    </row>
    <row r="50" spans="2:14" ht="21.2" customHeight="1" x14ac:dyDescent="0.25">
      <c r="B50" s="91"/>
      <c r="C50" s="266"/>
      <c r="D50" s="216"/>
      <c r="E50" s="217"/>
      <c r="F50" s="218">
        <v>0</v>
      </c>
      <c r="G50" s="83"/>
      <c r="H50" s="1"/>
      <c r="I50" s="84"/>
      <c r="J50" s="91">
        <f t="shared" si="3"/>
        <v>0</v>
      </c>
      <c r="K50" s="222"/>
      <c r="L50" s="217"/>
      <c r="M50" s="218">
        <v>0</v>
      </c>
      <c r="N50" s="83"/>
    </row>
    <row r="51" spans="2:14" ht="21.2" customHeight="1" thickBot="1" x14ac:dyDescent="0.3">
      <c r="B51" s="92"/>
      <c r="C51" s="267"/>
      <c r="D51" s="219"/>
      <c r="E51" s="220"/>
      <c r="F51" s="221">
        <v>0</v>
      </c>
      <c r="G51" s="85"/>
      <c r="H51" s="1"/>
      <c r="I51" s="84"/>
      <c r="J51" s="91">
        <f t="shared" si="3"/>
        <v>0</v>
      </c>
      <c r="K51" s="223"/>
      <c r="L51" s="224"/>
      <c r="M51" s="221">
        <v>0</v>
      </c>
      <c r="N51" s="85"/>
    </row>
    <row r="52" spans="2:14" ht="21.2" customHeight="1" thickBot="1" x14ac:dyDescent="0.3">
      <c r="B52" s="102"/>
      <c r="C52" s="268"/>
      <c r="D52" s="103"/>
      <c r="E52" s="104" t="s">
        <v>99</v>
      </c>
      <c r="F52" s="86">
        <f>SUM(F47:F51)</f>
        <v>0</v>
      </c>
      <c r="G52" s="87" t="s">
        <v>39</v>
      </c>
      <c r="H52" s="1"/>
      <c r="I52" s="84"/>
      <c r="J52" s="102"/>
      <c r="K52" s="103"/>
      <c r="L52" s="105" t="s">
        <v>99</v>
      </c>
      <c r="M52" s="88">
        <f>SUM(M47:M51)</f>
        <v>0</v>
      </c>
      <c r="N52" s="89" t="s">
        <v>39</v>
      </c>
    </row>
    <row r="53" spans="2:14" x14ac:dyDescent="0.25">
      <c r="B53" t="s">
        <v>164</v>
      </c>
      <c r="D53" s="1"/>
      <c r="E53" s="1"/>
      <c r="F53" s="1"/>
      <c r="G53" s="1"/>
      <c r="H53" s="1"/>
      <c r="I53" s="1"/>
      <c r="J53" s="1"/>
      <c r="K53" s="70"/>
      <c r="L53" s="1"/>
      <c r="M53" s="1"/>
      <c r="N53" s="1"/>
    </row>
    <row r="54" spans="2:14" x14ac:dyDescent="0.25">
      <c r="B54" s="1"/>
      <c r="C54" s="1"/>
      <c r="D54" s="1"/>
      <c r="E54" s="1"/>
      <c r="F54" s="1"/>
      <c r="G54" s="1"/>
      <c r="H54" s="1"/>
      <c r="I54" s="1"/>
      <c r="J54" s="1"/>
      <c r="K54" s="70"/>
      <c r="L54" s="1"/>
      <c r="M54" s="1"/>
      <c r="N54" s="1"/>
    </row>
    <row r="55" spans="2:14" x14ac:dyDescent="0.25">
      <c r="B55" s="1"/>
      <c r="C55" s="1"/>
      <c r="D55" s="1"/>
      <c r="E55" s="1"/>
      <c r="F55" s="1"/>
      <c r="G55" s="1"/>
      <c r="H55" s="1"/>
      <c r="I55" s="1"/>
      <c r="J55" s="1"/>
      <c r="K55" s="70"/>
      <c r="L55" s="1"/>
      <c r="M55" s="1"/>
      <c r="N55" s="1"/>
    </row>
    <row r="56" spans="2:14" x14ac:dyDescent="0.25">
      <c r="B56" s="1"/>
      <c r="C56" s="1"/>
      <c r="D56" s="1"/>
      <c r="E56" s="1"/>
      <c r="F56" s="1"/>
      <c r="G56" s="1"/>
      <c r="H56" s="1"/>
      <c r="I56" s="1"/>
      <c r="J56" s="1"/>
      <c r="K56" s="70"/>
      <c r="L56" s="1"/>
      <c r="M56" s="1"/>
      <c r="N56" s="1"/>
    </row>
    <row r="57" spans="2:14" ht="18.75" x14ac:dyDescent="0.3">
      <c r="B57" s="1"/>
      <c r="C57" s="1"/>
      <c r="D57" s="1"/>
      <c r="E57" s="90" t="s">
        <v>1</v>
      </c>
      <c r="F57" s="1"/>
      <c r="G57" s="1"/>
      <c r="H57" s="1"/>
      <c r="I57" s="1"/>
      <c r="K57" s="90" t="s">
        <v>150</v>
      </c>
      <c r="M57" s="1"/>
      <c r="N57" s="1"/>
    </row>
    <row r="58" spans="2:14" ht="18.75" x14ac:dyDescent="0.3">
      <c r="B58" s="1"/>
      <c r="C58" s="1"/>
      <c r="D58" s="1"/>
      <c r="E58" s="215"/>
      <c r="F58" s="1"/>
      <c r="G58" s="1"/>
      <c r="H58" s="1"/>
      <c r="I58" s="1"/>
      <c r="J58" s="324" t="s">
        <v>0</v>
      </c>
      <c r="K58" s="325"/>
      <c r="L58" s="325"/>
      <c r="M58" s="1"/>
      <c r="N58" s="1"/>
    </row>
    <row r="59" spans="2:14" ht="18.75" x14ac:dyDescent="0.3">
      <c r="B59" s="1"/>
      <c r="C59" s="1"/>
      <c r="D59" s="1"/>
      <c r="E59" s="215"/>
      <c r="F59" s="1"/>
      <c r="G59" s="1"/>
      <c r="H59" s="1"/>
      <c r="I59" s="1"/>
      <c r="J59" s="215"/>
      <c r="K59" s="90"/>
      <c r="L59" s="90"/>
      <c r="M59" s="1"/>
      <c r="N59" s="1"/>
    </row>
    <row r="60" spans="2:14" ht="18.75" x14ac:dyDescent="0.3">
      <c r="B60" s="1"/>
      <c r="C60" s="1"/>
      <c r="D60" s="1"/>
      <c r="E60" s="215"/>
      <c r="F60" s="1"/>
      <c r="G60" s="1"/>
      <c r="H60" s="1"/>
      <c r="I60" s="1"/>
      <c r="J60" s="215"/>
      <c r="K60" s="90"/>
      <c r="L60" s="90"/>
      <c r="M60" s="1"/>
      <c r="N60" s="1"/>
    </row>
    <row r="61" spans="2:14" ht="18.75" x14ac:dyDescent="0.3">
      <c r="B61" s="1"/>
      <c r="C61" s="1"/>
      <c r="D61" s="1"/>
      <c r="E61" s="215"/>
      <c r="F61" s="1"/>
      <c r="G61" s="1"/>
      <c r="H61" s="1"/>
      <c r="I61" s="1"/>
      <c r="J61" s="215"/>
      <c r="K61" s="90"/>
      <c r="L61" s="90"/>
      <c r="M61" s="1"/>
      <c r="N61" s="1"/>
    </row>
    <row r="62" spans="2:14" ht="18.75" x14ac:dyDescent="0.3">
      <c r="B62" s="1"/>
      <c r="C62" s="1"/>
      <c r="D62" s="1"/>
      <c r="E62" s="215"/>
      <c r="F62" s="1"/>
      <c r="G62" s="1"/>
      <c r="H62" s="1"/>
      <c r="I62" s="1"/>
      <c r="J62" s="215"/>
      <c r="K62" s="90"/>
      <c r="L62" s="90"/>
      <c r="M62" s="1"/>
      <c r="N62" s="1"/>
    </row>
    <row r="63" spans="2:14" ht="18.75" x14ac:dyDescent="0.3">
      <c r="B63" s="1"/>
      <c r="C63" s="1"/>
      <c r="D63" s="1"/>
      <c r="E63" s="215"/>
      <c r="F63" s="1"/>
      <c r="G63" s="1"/>
      <c r="H63" s="1"/>
      <c r="I63" s="1"/>
      <c r="J63" s="215"/>
      <c r="K63" s="90"/>
      <c r="L63" s="90"/>
      <c r="M63" s="1"/>
      <c r="N63" s="1"/>
    </row>
    <row r="64" spans="2:14" ht="18.75" x14ac:dyDescent="0.3">
      <c r="B64" s="1"/>
      <c r="C64" s="1"/>
      <c r="D64" s="1"/>
      <c r="E64" s="215"/>
      <c r="F64" s="1"/>
      <c r="G64" s="1"/>
      <c r="H64" s="1"/>
      <c r="I64" s="1"/>
      <c r="J64" s="215"/>
      <c r="K64" s="90"/>
      <c r="L64" s="90"/>
      <c r="M64" s="1"/>
      <c r="N64" s="1"/>
    </row>
    <row r="65" spans="2:14" ht="18.75" x14ac:dyDescent="0.3">
      <c r="B65" s="1"/>
      <c r="C65" s="1"/>
      <c r="D65" s="1"/>
      <c r="E65" s="215"/>
      <c r="F65" s="1"/>
      <c r="G65" s="1"/>
      <c r="H65" s="1"/>
      <c r="I65" s="1"/>
      <c r="J65" s="215"/>
      <c r="K65" s="90"/>
      <c r="L65" s="90"/>
      <c r="M65" s="1"/>
      <c r="N65" s="1"/>
    </row>
    <row r="66" spans="2:14" ht="18.75" x14ac:dyDescent="0.3">
      <c r="B66" s="1"/>
      <c r="C66" s="1"/>
      <c r="D66" s="1"/>
      <c r="E66" s="215"/>
      <c r="F66" s="1"/>
      <c r="G66" s="1"/>
      <c r="H66" s="1"/>
      <c r="I66" s="1"/>
      <c r="J66" s="215"/>
      <c r="K66" s="90"/>
      <c r="L66" s="90"/>
      <c r="M66" s="1"/>
      <c r="N66" s="1"/>
    </row>
    <row r="67" spans="2:14" ht="18.75" x14ac:dyDescent="0.3">
      <c r="B67" s="1"/>
      <c r="C67" s="1"/>
      <c r="D67" s="1"/>
      <c r="E67" s="215"/>
      <c r="F67" s="1"/>
      <c r="G67" s="1"/>
      <c r="H67" s="1"/>
      <c r="I67" s="1"/>
      <c r="J67" s="215"/>
      <c r="K67" s="90"/>
      <c r="L67" s="90"/>
      <c r="M67" s="1"/>
      <c r="N67" s="1"/>
    </row>
    <row r="68" spans="2:14" ht="18.75" x14ac:dyDescent="0.3">
      <c r="B68" s="1"/>
      <c r="C68" s="1"/>
      <c r="D68" s="1"/>
      <c r="E68" s="215"/>
      <c r="F68" s="1"/>
      <c r="G68" s="1"/>
      <c r="H68" s="1"/>
      <c r="I68" s="1"/>
      <c r="J68" s="215"/>
      <c r="K68" s="90"/>
      <c r="L68" s="90"/>
      <c r="M68" s="1"/>
      <c r="N68" s="1"/>
    </row>
    <row r="69" spans="2:14" ht="18.75" x14ac:dyDescent="0.3">
      <c r="B69" s="1"/>
      <c r="C69" s="1"/>
      <c r="D69" s="1"/>
      <c r="E69" s="215"/>
      <c r="F69" s="1"/>
      <c r="G69" s="1"/>
      <c r="H69" s="1"/>
      <c r="I69" s="1"/>
      <c r="J69" s="215"/>
      <c r="K69" s="90"/>
      <c r="L69" s="90"/>
      <c r="M69" s="1"/>
      <c r="N69" s="1"/>
    </row>
    <row r="70" spans="2:14" ht="18.75" x14ac:dyDescent="0.3">
      <c r="B70" s="1"/>
      <c r="C70" s="1"/>
      <c r="D70" s="1"/>
      <c r="E70" s="215"/>
      <c r="F70" s="1"/>
      <c r="G70" s="1"/>
      <c r="H70" s="1"/>
      <c r="I70" s="1"/>
      <c r="J70" s="215"/>
      <c r="K70" s="90"/>
      <c r="L70" s="90"/>
      <c r="M70" s="1"/>
      <c r="N70" s="1"/>
    </row>
    <row r="71" spans="2:14" ht="21.6" customHeight="1" x14ac:dyDescent="0.3">
      <c r="B71" s="1"/>
      <c r="C71" s="1"/>
      <c r="D71" s="1"/>
      <c r="E71" s="215"/>
      <c r="F71" s="1"/>
      <c r="G71" s="1"/>
      <c r="H71" s="1"/>
      <c r="I71" s="1"/>
      <c r="J71" s="215"/>
      <c r="K71" s="90"/>
      <c r="L71" s="90"/>
      <c r="M71" s="1"/>
      <c r="N71" s="1"/>
    </row>
    <row r="73" spans="2:14" s="1" customFormat="1" x14ac:dyDescent="0.25">
      <c r="B73"/>
      <c r="C73"/>
      <c r="D73"/>
      <c r="E73"/>
      <c r="F73"/>
      <c r="G73"/>
      <c r="H73"/>
      <c r="I73"/>
    </row>
    <row r="74" spans="2:14" s="1" customFormat="1" ht="15.75" thickBot="1" x14ac:dyDescent="0.3">
      <c r="B74" s="200"/>
      <c r="C74" s="200"/>
      <c r="D74" s="200"/>
      <c r="E74" s="200"/>
      <c r="F74" s="200"/>
      <c r="G74" s="200"/>
      <c r="H74" s="200"/>
      <c r="I74" s="200"/>
      <c r="J74" s="201"/>
      <c r="K74" s="201"/>
      <c r="L74" s="201"/>
      <c r="M74" s="201"/>
      <c r="N74" s="201"/>
    </row>
    <row r="75" spans="2:14" s="1" customFormat="1" x14ac:dyDescent="0.25">
      <c r="B75" s="119"/>
      <c r="C75" s="119"/>
      <c r="D75" s="119"/>
      <c r="E75" s="119"/>
      <c r="F75" s="119"/>
      <c r="G75" s="120"/>
      <c r="H75" s="121"/>
      <c r="M75" s="122"/>
      <c r="N75" s="202"/>
    </row>
    <row r="76" spans="2:14" s="1" customFormat="1" x14ac:dyDescent="0.25">
      <c r="B76"/>
      <c r="C76"/>
      <c r="D76"/>
      <c r="E76"/>
      <c r="F76"/>
      <c r="G76" s="122"/>
      <c r="H76"/>
      <c r="I76"/>
      <c r="M76" s="122"/>
    </row>
    <row r="77" spans="2:14" ht="18.75" x14ac:dyDescent="0.3">
      <c r="G77" s="122"/>
      <c r="I77" s="1"/>
      <c r="J77" s="1"/>
      <c r="K77" s="215"/>
      <c r="L77" s="1"/>
      <c r="M77" s="1"/>
      <c r="N77" s="1"/>
    </row>
    <row r="78" spans="2:14" ht="15.75" thickBot="1" x14ac:dyDescent="0.3">
      <c r="G78" s="122"/>
    </row>
    <row r="79" spans="2:14" ht="15.75" thickBot="1" x14ac:dyDescent="0.3">
      <c r="B79" s="209" t="s">
        <v>181</v>
      </c>
      <c r="C79" s="209"/>
      <c r="D79" s="209" t="s">
        <v>182</v>
      </c>
      <c r="E79" s="209"/>
    </row>
  </sheetData>
  <mergeCells count="12">
    <mergeCell ref="D2:M3"/>
    <mergeCell ref="N2:N3"/>
    <mergeCell ref="D6:E6"/>
    <mergeCell ref="M6:N6"/>
    <mergeCell ref="D4:E4"/>
    <mergeCell ref="M4:N4"/>
    <mergeCell ref="M5:N5"/>
    <mergeCell ref="D7:E7"/>
    <mergeCell ref="M7:N7"/>
    <mergeCell ref="D8:E8"/>
    <mergeCell ref="M8:N8"/>
    <mergeCell ref="J58:L58"/>
  </mergeCells>
  <pageMargins left="0.70866141732283472" right="0.70866141732283472" top="0.74803149606299213" bottom="0.74803149606299213" header="0.31496062992125984" footer="0.31496062992125984"/>
  <pageSetup paperSize="9" scale="44" orientation="portrait" horizontalDpi="4294967293" verticalDpi="1200" r:id="rId1"/>
  <ignoredErrors>
    <ignoredError sqref="J47:J51 D9 N9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2"/>
  <sheetViews>
    <sheetView workbookViewId="0">
      <selection activeCell="C17" sqref="C17"/>
    </sheetView>
  </sheetViews>
  <sheetFormatPr defaultRowHeight="15" x14ac:dyDescent="0.25"/>
  <sheetData>
    <row r="1" spans="1:13" x14ac:dyDescent="0.25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x14ac:dyDescent="0.25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1:13" x14ac:dyDescent="0.25">
      <c r="A3" s="139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</row>
    <row r="4" spans="1:13" x14ac:dyDescent="0.25">
      <c r="A4" s="139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</row>
    <row r="5" spans="1:13" x14ac:dyDescent="0.25">
      <c r="A5" s="139"/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</row>
    <row r="6" spans="1:13" x14ac:dyDescent="0.25">
      <c r="A6" s="139"/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</row>
    <row r="7" spans="1:13" x14ac:dyDescent="0.25">
      <c r="A7" s="139"/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</row>
    <row r="8" spans="1:13" x14ac:dyDescent="0.25">
      <c r="A8" s="139"/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</row>
    <row r="9" spans="1:13" x14ac:dyDescent="0.25">
      <c r="A9" s="139"/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</row>
    <row r="10" spans="1:13" x14ac:dyDescent="0.25">
      <c r="A10" s="139"/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</row>
    <row r="11" spans="1:13" ht="22.7" x14ac:dyDescent="0.3">
      <c r="A11" s="139"/>
      <c r="B11" s="140" t="s">
        <v>116</v>
      </c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</row>
    <row r="12" spans="1:13" x14ac:dyDescent="0.25">
      <c r="A12" s="334"/>
      <c r="B12" s="334"/>
      <c r="C12" s="335"/>
      <c r="D12" s="335"/>
      <c r="E12" s="139"/>
      <c r="F12" s="139"/>
      <c r="G12" s="139"/>
      <c r="H12" s="139"/>
      <c r="I12" s="139"/>
      <c r="J12" s="139"/>
      <c r="K12" s="139"/>
      <c r="L12" s="139"/>
      <c r="M12" s="139"/>
    </row>
    <row r="13" spans="1:13" x14ac:dyDescent="0.25">
      <c r="A13" s="336"/>
      <c r="B13" s="336"/>
      <c r="C13" s="337"/>
      <c r="D13" s="337"/>
      <c r="E13" s="141" t="s">
        <v>117</v>
      </c>
      <c r="F13" s="141"/>
      <c r="G13" s="141"/>
      <c r="H13" s="141"/>
      <c r="I13" s="139"/>
      <c r="J13" s="139"/>
      <c r="K13" s="139"/>
      <c r="L13" s="139"/>
      <c r="M13" s="139"/>
    </row>
    <row r="14" spans="1:13" x14ac:dyDescent="0.25">
      <c r="A14" s="338" t="s">
        <v>118</v>
      </c>
      <c r="B14" s="338"/>
      <c r="C14" s="142">
        <v>0.4</v>
      </c>
      <c r="D14" s="143"/>
      <c r="E14" s="141" t="s">
        <v>119</v>
      </c>
      <c r="F14" s="141"/>
      <c r="G14" s="141"/>
      <c r="H14" s="141"/>
      <c r="I14" s="139"/>
      <c r="J14" s="139"/>
      <c r="K14" s="139"/>
      <c r="L14" s="139"/>
      <c r="M14" s="139"/>
    </row>
    <row r="15" spans="1:13" x14ac:dyDescent="0.25">
      <c r="A15" s="338" t="s">
        <v>120</v>
      </c>
      <c r="B15" s="338"/>
      <c r="C15" s="144">
        <v>94.2</v>
      </c>
      <c r="D15" s="143"/>
      <c r="E15" s="141" t="s">
        <v>121</v>
      </c>
      <c r="F15" s="141"/>
      <c r="G15" s="141"/>
      <c r="H15" s="141"/>
      <c r="I15" s="139"/>
      <c r="J15" s="139"/>
      <c r="K15" s="139"/>
      <c r="L15" s="139"/>
      <c r="M15" s="139"/>
    </row>
    <row r="16" spans="1:13" x14ac:dyDescent="0.25">
      <c r="A16" s="339" t="s">
        <v>122</v>
      </c>
      <c r="B16" s="339"/>
      <c r="C16" s="145">
        <v>1.012</v>
      </c>
      <c r="D16" s="143"/>
      <c r="E16" s="141" t="s">
        <v>123</v>
      </c>
      <c r="F16" s="141"/>
      <c r="G16" s="141"/>
      <c r="H16" s="141"/>
      <c r="I16" s="139"/>
      <c r="J16" s="146"/>
      <c r="K16" s="139"/>
      <c r="L16" s="139"/>
      <c r="M16" s="139"/>
    </row>
    <row r="17" spans="1:13" ht="38.25" x14ac:dyDescent="0.25">
      <c r="A17" s="147" t="s">
        <v>124</v>
      </c>
      <c r="B17" s="147" t="s">
        <v>125</v>
      </c>
      <c r="C17" s="148" t="s">
        <v>126</v>
      </c>
      <c r="D17" s="147" t="s">
        <v>127</v>
      </c>
      <c r="E17" s="147" t="s">
        <v>128</v>
      </c>
      <c r="F17" s="147" t="s">
        <v>129</v>
      </c>
      <c r="G17" s="147" t="s">
        <v>130</v>
      </c>
      <c r="H17" s="147" t="s">
        <v>131</v>
      </c>
      <c r="I17" s="149" t="s">
        <v>132</v>
      </c>
      <c r="J17" s="150" t="s">
        <v>133</v>
      </c>
      <c r="K17" s="151"/>
      <c r="L17" s="151"/>
      <c r="M17" s="151"/>
    </row>
    <row r="18" spans="1:13" x14ac:dyDescent="0.25">
      <c r="A18" s="152">
        <v>1</v>
      </c>
      <c r="B18" s="153" t="s">
        <v>134</v>
      </c>
      <c r="C18" s="153">
        <v>13</v>
      </c>
      <c r="D18" s="154">
        <v>0.31</v>
      </c>
      <c r="E18" s="155" t="s">
        <v>135</v>
      </c>
      <c r="F18" s="156">
        <f>G18-D18</f>
        <v>-2.7600849256900206E-2</v>
      </c>
      <c r="G18" s="156">
        <f>IF(E18="A",D18/2,IF(E18="B",D18-((($C$14/$C$15)*C18)/2),IF(E18="C",(D18*D18)/(2*($C$14/$C$15)*C18),"")))</f>
        <v>0.28239915074309979</v>
      </c>
      <c r="H18" s="157">
        <v>2.8</v>
      </c>
      <c r="I18" s="158">
        <f t="shared" ref="I18:I34" si="0">H18*$C$16</f>
        <v>2.8335999999999997</v>
      </c>
      <c r="J18" s="159">
        <f>(D18*C15/C14)</f>
        <v>73.004999999999995</v>
      </c>
      <c r="K18" s="160"/>
      <c r="L18" s="139"/>
      <c r="M18" s="139"/>
    </row>
    <row r="19" spans="1:13" x14ac:dyDescent="0.25">
      <c r="A19" s="152">
        <v>2</v>
      </c>
      <c r="B19" s="161" t="s">
        <v>136</v>
      </c>
      <c r="C19" s="153">
        <v>17.5</v>
      </c>
      <c r="D19" s="154">
        <v>0.08</v>
      </c>
      <c r="E19" s="155" t="s">
        <v>135</v>
      </c>
      <c r="F19" s="156">
        <f>G19-D19</f>
        <v>-3.7154989384288746E-2</v>
      </c>
      <c r="G19" s="156">
        <f>IF(E19="A",D19/2,IF(E19="B",D19-((($C$14/$C$15)*C19)/2),IF(E19="C",(D19*D19)/(2*($C$14/$C$15)*C19),"")))</f>
        <v>4.2845010615711256E-2</v>
      </c>
      <c r="H19" s="157">
        <v>3.78</v>
      </c>
      <c r="I19" s="158">
        <f t="shared" si="0"/>
        <v>3.8253599999999999</v>
      </c>
      <c r="J19" s="162">
        <f>(D19*C15/C14)</f>
        <v>18.84</v>
      </c>
      <c r="K19" s="160"/>
      <c r="L19" s="139"/>
      <c r="M19" s="139"/>
    </row>
    <row r="20" spans="1:13" x14ac:dyDescent="0.25">
      <c r="A20" s="152">
        <v>3</v>
      </c>
      <c r="B20" s="153">
        <v>4</v>
      </c>
      <c r="C20" s="153">
        <v>32.9</v>
      </c>
      <c r="D20" s="154">
        <v>0.16</v>
      </c>
      <c r="E20" s="155" t="s">
        <v>135</v>
      </c>
      <c r="F20" s="156">
        <f>G20-D20</f>
        <v>-6.9851380042462843E-2</v>
      </c>
      <c r="G20" s="156">
        <f>IF(E20="A",D20/2,IF(E20="B",D20-((($C$14/$C$15)*C20)/2),IF(E20="C",(D20*D20)/(2*($C$14/$C$15)*C20),"")))</f>
        <v>9.014861995753716E-2</v>
      </c>
      <c r="H20" s="157">
        <v>8.0380000000000003</v>
      </c>
      <c r="I20" s="158">
        <f t="shared" si="0"/>
        <v>8.1344560000000001</v>
      </c>
      <c r="J20" s="163">
        <f>(D20*C15/C14)</f>
        <v>37.68</v>
      </c>
      <c r="K20" s="139"/>
      <c r="L20" s="139"/>
      <c r="M20" s="139"/>
    </row>
    <row r="21" spans="1:13" x14ac:dyDescent="0.25">
      <c r="A21" s="152">
        <v>4</v>
      </c>
      <c r="B21" s="153">
        <v>5</v>
      </c>
      <c r="C21" s="153">
        <v>32.9</v>
      </c>
      <c r="D21" s="154">
        <v>0.19</v>
      </c>
      <c r="E21" s="155" t="s">
        <v>135</v>
      </c>
      <c r="F21" s="156">
        <f t="shared" ref="F21:F34" si="1">G21-D21</f>
        <v>-6.9851380042462843E-2</v>
      </c>
      <c r="G21" s="156">
        <f t="shared" ref="G21:G34" si="2">IF(E21="A",D21/2,IF(E21="B",D21-((($C$14/$C$15)*C21)/2),IF(E21="C",(D21*D21)/(2*($C$14/$C$15)*C21),"")))</f>
        <v>0.12014861995753716</v>
      </c>
      <c r="H21" s="157">
        <v>10.814</v>
      </c>
      <c r="I21" s="158">
        <f t="shared" si="0"/>
        <v>10.943768</v>
      </c>
      <c r="J21" s="164">
        <f>(D21*C15/C14)</f>
        <v>44.744999999999997</v>
      </c>
      <c r="K21" s="160"/>
      <c r="L21" s="139"/>
      <c r="M21" s="139"/>
    </row>
    <row r="22" spans="1:13" x14ac:dyDescent="0.25">
      <c r="A22" s="152">
        <v>5</v>
      </c>
      <c r="B22" s="153">
        <v>6</v>
      </c>
      <c r="C22" s="153">
        <v>15.4</v>
      </c>
      <c r="D22" s="154">
        <v>0</v>
      </c>
      <c r="E22" s="155" t="s">
        <v>135</v>
      </c>
      <c r="F22" s="156">
        <f t="shared" si="1"/>
        <v>-3.2696390658174097E-2</v>
      </c>
      <c r="G22" s="156">
        <f t="shared" si="2"/>
        <v>-3.2696390658174097E-2</v>
      </c>
      <c r="H22" s="157">
        <v>0</v>
      </c>
      <c r="I22" s="158">
        <f t="shared" si="0"/>
        <v>0</v>
      </c>
      <c r="J22" s="159">
        <f>(D22*C15/C14)</f>
        <v>0</v>
      </c>
      <c r="K22" s="160"/>
      <c r="L22" s="139"/>
      <c r="M22" s="139"/>
    </row>
    <row r="23" spans="1:13" x14ac:dyDescent="0.25">
      <c r="A23" s="152">
        <v>6</v>
      </c>
      <c r="B23" s="153">
        <v>7</v>
      </c>
      <c r="C23" s="153">
        <v>15.4</v>
      </c>
      <c r="D23" s="154">
        <v>1.18</v>
      </c>
      <c r="E23" s="155" t="s">
        <v>135</v>
      </c>
      <c r="F23" s="156">
        <f t="shared" si="1"/>
        <v>-3.269639065817409E-2</v>
      </c>
      <c r="G23" s="156">
        <f t="shared" si="2"/>
        <v>1.1473036093418258</v>
      </c>
      <c r="H23" s="157">
        <v>68.3</v>
      </c>
      <c r="I23" s="158">
        <f t="shared" si="0"/>
        <v>69.119599999999991</v>
      </c>
      <c r="J23" s="159">
        <f>(D23*C15/C14)</f>
        <v>277.89</v>
      </c>
      <c r="K23" s="160"/>
      <c r="L23" s="139"/>
      <c r="M23" s="139"/>
    </row>
    <row r="24" spans="1:13" x14ac:dyDescent="0.25">
      <c r="A24" s="152">
        <v>7</v>
      </c>
      <c r="B24" s="153">
        <v>8</v>
      </c>
      <c r="C24" s="153">
        <v>15.4</v>
      </c>
      <c r="D24" s="154">
        <v>1.07</v>
      </c>
      <c r="E24" s="155" t="s">
        <v>135</v>
      </c>
      <c r="F24" s="156">
        <f t="shared" si="1"/>
        <v>-3.269639065817409E-2</v>
      </c>
      <c r="G24" s="156">
        <f t="shared" si="2"/>
        <v>1.037303609341826</v>
      </c>
      <c r="H24" s="157">
        <v>64.400000000000006</v>
      </c>
      <c r="I24" s="158">
        <f t="shared" si="0"/>
        <v>65.172800000000009</v>
      </c>
      <c r="J24" s="163">
        <f>(D24*C15/C14)</f>
        <v>251.98500000000001</v>
      </c>
      <c r="K24" s="139"/>
      <c r="L24" s="139"/>
      <c r="M24" s="139"/>
    </row>
    <row r="25" spans="1:13" x14ac:dyDescent="0.25">
      <c r="A25" s="152">
        <v>8</v>
      </c>
      <c r="B25" s="153">
        <v>9</v>
      </c>
      <c r="C25" s="153">
        <v>15.4</v>
      </c>
      <c r="D25" s="154">
        <v>0.31</v>
      </c>
      <c r="E25" s="155" t="s">
        <v>135</v>
      </c>
      <c r="F25" s="156">
        <f t="shared" si="1"/>
        <v>-3.269639065817409E-2</v>
      </c>
      <c r="G25" s="156">
        <f t="shared" si="2"/>
        <v>0.27730360934182591</v>
      </c>
      <c r="H25" s="157">
        <v>11.075799999999999</v>
      </c>
      <c r="I25" s="158">
        <f t="shared" si="0"/>
        <v>11.208709599999999</v>
      </c>
      <c r="J25" s="163">
        <f>(D25*C15/C14)</f>
        <v>73.004999999999995</v>
      </c>
      <c r="K25" s="139"/>
      <c r="L25" s="139"/>
      <c r="M25" s="139"/>
    </row>
    <row r="26" spans="1:13" x14ac:dyDescent="0.25">
      <c r="A26" s="152">
        <v>9</v>
      </c>
      <c r="B26" s="153">
        <v>10</v>
      </c>
      <c r="C26" s="153">
        <v>7.7</v>
      </c>
      <c r="D26" s="154">
        <v>0</v>
      </c>
      <c r="E26" s="155" t="s">
        <v>135</v>
      </c>
      <c r="F26" s="156">
        <f t="shared" si="1"/>
        <v>-1.6348195329087049E-2</v>
      </c>
      <c r="G26" s="156">
        <f t="shared" si="2"/>
        <v>-1.6348195329087049E-2</v>
      </c>
      <c r="H26" s="157">
        <v>0</v>
      </c>
      <c r="I26" s="158">
        <f t="shared" si="0"/>
        <v>0</v>
      </c>
      <c r="J26" s="163">
        <f>(D26*C15/C14)</f>
        <v>0</v>
      </c>
      <c r="K26" s="139"/>
      <c r="L26" s="139"/>
      <c r="M26" s="139"/>
    </row>
    <row r="27" spans="1:13" x14ac:dyDescent="0.25">
      <c r="A27" s="152">
        <v>10</v>
      </c>
      <c r="B27" s="153">
        <v>13</v>
      </c>
      <c r="C27" s="153">
        <v>25.2</v>
      </c>
      <c r="D27" s="154">
        <v>0</v>
      </c>
      <c r="E27" s="155" t="s">
        <v>135</v>
      </c>
      <c r="F27" s="156">
        <f t="shared" si="1"/>
        <v>-5.3503184713375791E-2</v>
      </c>
      <c r="G27" s="156">
        <f t="shared" si="2"/>
        <v>-5.3503184713375791E-2</v>
      </c>
      <c r="H27" s="157">
        <v>0</v>
      </c>
      <c r="I27" s="158">
        <f t="shared" si="0"/>
        <v>0</v>
      </c>
      <c r="J27" s="159">
        <f>(D27*C15/C14)</f>
        <v>0</v>
      </c>
      <c r="K27" s="160"/>
      <c r="L27" s="139"/>
      <c r="M27" s="139"/>
    </row>
    <row r="28" spans="1:13" x14ac:dyDescent="0.25">
      <c r="A28" s="152">
        <v>11</v>
      </c>
      <c r="B28" s="153">
        <v>14</v>
      </c>
      <c r="C28" s="153">
        <v>25.2</v>
      </c>
      <c r="D28" s="154">
        <v>0.75</v>
      </c>
      <c r="E28" s="155" t="s">
        <v>135</v>
      </c>
      <c r="F28" s="156">
        <f t="shared" si="1"/>
        <v>-5.3503184713375784E-2</v>
      </c>
      <c r="G28" s="156">
        <f t="shared" si="2"/>
        <v>0.69649681528662422</v>
      </c>
      <c r="H28" s="157">
        <v>23.021000000000001</v>
      </c>
      <c r="I28" s="158">
        <f t="shared" si="0"/>
        <v>23.297252</v>
      </c>
      <c r="J28" s="159">
        <f>D28*C15/C14</f>
        <v>176.625</v>
      </c>
      <c r="K28" s="160"/>
      <c r="L28" s="139"/>
      <c r="M28" s="139"/>
    </row>
    <row r="29" spans="1:13" x14ac:dyDescent="0.25">
      <c r="A29" s="152">
        <v>12</v>
      </c>
      <c r="B29" s="153">
        <v>15</v>
      </c>
      <c r="C29" s="153">
        <v>26.6</v>
      </c>
      <c r="D29" s="154">
        <v>0.32</v>
      </c>
      <c r="E29" s="155" t="s">
        <v>135</v>
      </c>
      <c r="F29" s="156">
        <f t="shared" si="1"/>
        <v>-5.6475583864118883E-2</v>
      </c>
      <c r="G29" s="156">
        <f t="shared" si="2"/>
        <v>0.26352441613588112</v>
      </c>
      <c r="H29" s="157">
        <v>10.68</v>
      </c>
      <c r="I29" s="158">
        <f t="shared" si="0"/>
        <v>10.808159999999999</v>
      </c>
      <c r="J29" s="159">
        <f>D29*C15/C14</f>
        <v>75.36</v>
      </c>
      <c r="K29" s="160"/>
      <c r="L29" s="139"/>
      <c r="M29" s="139"/>
    </row>
    <row r="30" spans="1:13" x14ac:dyDescent="0.25">
      <c r="A30" s="152">
        <v>13</v>
      </c>
      <c r="B30" s="153">
        <v>16</v>
      </c>
      <c r="C30" s="153">
        <v>26.6</v>
      </c>
      <c r="D30" s="154">
        <v>0.25</v>
      </c>
      <c r="E30" s="155" t="s">
        <v>135</v>
      </c>
      <c r="F30" s="156">
        <f t="shared" si="1"/>
        <v>-5.6475583864118883E-2</v>
      </c>
      <c r="G30" s="156">
        <f t="shared" si="2"/>
        <v>0.19352441613588112</v>
      </c>
      <c r="H30" s="157">
        <v>7.5350000000000001</v>
      </c>
      <c r="I30" s="158">
        <f t="shared" si="0"/>
        <v>7.6254200000000001</v>
      </c>
      <c r="J30" s="163">
        <f>D30*C15/C14</f>
        <v>58.875</v>
      </c>
      <c r="K30" s="139"/>
      <c r="L30" s="139"/>
      <c r="M30" s="139"/>
    </row>
    <row r="31" spans="1:13" x14ac:dyDescent="0.25">
      <c r="A31" s="152">
        <v>14</v>
      </c>
      <c r="B31" s="153" t="s">
        <v>137</v>
      </c>
      <c r="C31" s="153">
        <v>0</v>
      </c>
      <c r="D31" s="154">
        <v>0</v>
      </c>
      <c r="E31" s="155" t="s">
        <v>138</v>
      </c>
      <c r="F31" s="156" t="e">
        <f t="shared" si="1"/>
        <v>#DIV/0!</v>
      </c>
      <c r="G31" s="156" t="e">
        <f t="shared" si="2"/>
        <v>#DIV/0!</v>
      </c>
      <c r="H31" s="157">
        <v>0</v>
      </c>
      <c r="I31" s="158">
        <f t="shared" si="0"/>
        <v>0</v>
      </c>
      <c r="J31" s="159">
        <f>D31*C15/C14</f>
        <v>0</v>
      </c>
      <c r="K31" s="160"/>
      <c r="L31" s="139"/>
      <c r="M31" s="139"/>
    </row>
    <row r="32" spans="1:13" x14ac:dyDescent="0.25">
      <c r="A32" s="152">
        <v>15</v>
      </c>
      <c r="B32" s="153" t="s">
        <v>139</v>
      </c>
      <c r="C32" s="153">
        <v>0</v>
      </c>
      <c r="D32" s="154">
        <v>0</v>
      </c>
      <c r="E32" s="155" t="s">
        <v>135</v>
      </c>
      <c r="F32" s="156">
        <f t="shared" si="1"/>
        <v>0</v>
      </c>
      <c r="G32" s="156">
        <f t="shared" si="2"/>
        <v>0</v>
      </c>
      <c r="H32" s="157">
        <v>0</v>
      </c>
      <c r="I32" s="158">
        <f>H32*$C$16</f>
        <v>0</v>
      </c>
      <c r="J32" s="159">
        <f>D32*C15/C14</f>
        <v>0</v>
      </c>
      <c r="K32" s="160"/>
      <c r="L32" s="139"/>
      <c r="M32" s="139"/>
    </row>
    <row r="33" spans="1:13" x14ac:dyDescent="0.25">
      <c r="A33" s="152">
        <v>16</v>
      </c>
      <c r="B33" s="153" t="s">
        <v>140</v>
      </c>
      <c r="C33" s="153">
        <v>0</v>
      </c>
      <c r="D33" s="154">
        <v>0</v>
      </c>
      <c r="E33" s="155" t="s">
        <v>135</v>
      </c>
      <c r="F33" s="156">
        <f t="shared" si="1"/>
        <v>0</v>
      </c>
      <c r="G33" s="156">
        <f t="shared" si="2"/>
        <v>0</v>
      </c>
      <c r="H33" s="157">
        <v>0</v>
      </c>
      <c r="I33" s="158">
        <f>H33*$C$16</f>
        <v>0</v>
      </c>
      <c r="J33" s="159">
        <f>D33*C15/C14</f>
        <v>0</v>
      </c>
      <c r="K33" s="160"/>
      <c r="L33" s="139"/>
      <c r="M33" s="139"/>
    </row>
    <row r="34" spans="1:13" x14ac:dyDescent="0.25">
      <c r="A34" s="152">
        <v>17</v>
      </c>
      <c r="B34" s="153" t="s">
        <v>141</v>
      </c>
      <c r="C34" s="153">
        <v>0</v>
      </c>
      <c r="D34" s="154">
        <v>0</v>
      </c>
      <c r="E34" s="155" t="s">
        <v>135</v>
      </c>
      <c r="F34" s="156">
        <f t="shared" si="1"/>
        <v>0</v>
      </c>
      <c r="G34" s="156">
        <f t="shared" si="2"/>
        <v>0</v>
      </c>
      <c r="H34" s="157">
        <v>0</v>
      </c>
      <c r="I34" s="158">
        <f t="shared" si="0"/>
        <v>0</v>
      </c>
      <c r="J34" s="159">
        <f>D34*C15/C14</f>
        <v>0</v>
      </c>
      <c r="K34" s="160"/>
      <c r="L34" s="139"/>
      <c r="M34" s="139"/>
    </row>
    <row r="35" spans="1:13" x14ac:dyDescent="0.25">
      <c r="A35" s="139"/>
      <c r="B35" s="139"/>
      <c r="C35" s="139"/>
      <c r="D35" s="139"/>
      <c r="E35" s="139"/>
      <c r="F35" s="139"/>
      <c r="G35" s="139" t="s">
        <v>142</v>
      </c>
      <c r="H35" s="165">
        <f>SUM(H18:H34)</f>
        <v>210.44379999999998</v>
      </c>
      <c r="I35" s="165">
        <f>SUM(I18:I34)</f>
        <v>212.96912559999996</v>
      </c>
      <c r="J35" s="139"/>
      <c r="K35" s="139"/>
      <c r="L35" s="139"/>
      <c r="M35" s="139"/>
    </row>
    <row r="36" spans="1:13" x14ac:dyDescent="0.25">
      <c r="A36" s="336"/>
      <c r="B36" s="336"/>
      <c r="C36" s="340"/>
      <c r="D36" s="340"/>
      <c r="E36" s="139"/>
      <c r="F36" s="139"/>
      <c r="G36" s="139"/>
      <c r="H36" s="139"/>
      <c r="I36" s="139"/>
      <c r="J36" s="139"/>
      <c r="K36" s="139"/>
      <c r="L36" s="139"/>
      <c r="M36" s="139"/>
    </row>
    <row r="37" spans="1:13" x14ac:dyDescent="0.25">
      <c r="A37" s="334"/>
      <c r="B37" s="334"/>
      <c r="C37" s="166"/>
      <c r="D37" s="139"/>
      <c r="E37" s="139"/>
      <c r="F37" s="139"/>
      <c r="G37" s="139"/>
      <c r="H37" s="139"/>
      <c r="I37" s="139"/>
      <c r="J37" s="139"/>
      <c r="K37" s="139"/>
      <c r="L37" s="139"/>
      <c r="M37" s="139"/>
    </row>
    <row r="38" spans="1:13" x14ac:dyDescent="0.25">
      <c r="A38" s="334"/>
      <c r="B38" s="334"/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</row>
    <row r="39" spans="1:13" x14ac:dyDescent="0.25">
      <c r="A39" s="334"/>
      <c r="B39" s="334"/>
      <c r="C39" s="167"/>
      <c r="D39" s="139"/>
      <c r="E39" s="139"/>
      <c r="F39" s="139"/>
      <c r="G39" s="139"/>
      <c r="H39" s="139"/>
      <c r="I39" s="139"/>
      <c r="J39" s="139"/>
      <c r="K39" s="139"/>
      <c r="L39" s="139"/>
      <c r="M39" s="139"/>
    </row>
    <row r="40" spans="1:13" x14ac:dyDescent="0.25">
      <c r="A40" s="139"/>
      <c r="B40" s="139"/>
      <c r="C40" s="139"/>
      <c r="D40" s="168"/>
      <c r="E40" s="169"/>
      <c r="F40" s="168"/>
      <c r="G40" s="168"/>
      <c r="H40" s="170"/>
      <c r="I40" s="170"/>
      <c r="J40" s="139"/>
      <c r="K40" s="139"/>
      <c r="L40" s="139"/>
      <c r="M40" s="139"/>
    </row>
    <row r="41" spans="1:13" x14ac:dyDescent="0.25">
      <c r="A41" s="139"/>
      <c r="B41" s="139"/>
      <c r="C41" s="139"/>
      <c r="D41" s="168"/>
      <c r="E41" s="169"/>
      <c r="F41" s="168"/>
      <c r="G41" s="168"/>
      <c r="H41" s="170"/>
      <c r="I41" s="170"/>
      <c r="J41" s="139"/>
      <c r="K41" s="139"/>
      <c r="L41" s="139"/>
      <c r="M41" s="139"/>
    </row>
    <row r="42" spans="1:13" x14ac:dyDescent="0.25">
      <c r="A42" s="139"/>
      <c r="B42" s="139"/>
      <c r="C42" s="139"/>
      <c r="D42" s="168"/>
      <c r="E42" s="169"/>
      <c r="F42" s="168"/>
      <c r="G42" s="168"/>
      <c r="H42" s="170"/>
      <c r="I42" s="170"/>
      <c r="J42" s="139"/>
      <c r="K42" s="139"/>
      <c r="L42" s="139"/>
      <c r="M42" s="139"/>
    </row>
  </sheetData>
  <sheetProtection sheet="1" objects="1" scenarios="1"/>
  <mergeCells count="12">
    <mergeCell ref="A39:B39"/>
    <mergeCell ref="A12:B12"/>
    <mergeCell ref="C12:D12"/>
    <mergeCell ref="A13:B13"/>
    <mergeCell ref="C13:D13"/>
    <mergeCell ref="A14:B14"/>
    <mergeCell ref="A15:B15"/>
    <mergeCell ref="A16:B16"/>
    <mergeCell ref="A36:B36"/>
    <mergeCell ref="C36:D36"/>
    <mergeCell ref="A37:B37"/>
    <mergeCell ref="A38:B3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2</vt:i4>
      </vt:variant>
    </vt:vector>
  </HeadingPairs>
  <TitlesOfParts>
    <vt:vector size="5" baseType="lpstr">
      <vt:lpstr>1-DRAFT SURVEY</vt:lpstr>
      <vt:lpstr>2A VOLUME-BALLASTS&amp;FW CAL</vt:lpstr>
      <vt:lpstr>STERN ONLY</vt:lpstr>
      <vt:lpstr>'1-DRAFT SURVEY'!Yazdırma_Alanı</vt:lpstr>
      <vt:lpstr>'2A VOLUME-BALLASTS&amp;FW CAL'!Yazdırma_Alanı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2025-12-17T11:01:31Z</dcterms:modified>
</cp:coreProperties>
</file>